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uchile-my.sharepoint.com/personal/mescobarn_minvu_cl/Documents/2025/Cooperativas/Llamado 2025/Documentos WEB/2025/"/>
    </mc:Choice>
  </mc:AlternateContent>
  <xr:revisionPtr revIDLastSave="5" documentId="8_{77909AD1-FE5F-40F3-B54B-DC9C587D65F0}" xr6:coauthVersionLast="47" xr6:coauthVersionMax="47" xr10:uidLastSave="{BD5A5707-18AB-4731-A6D8-3D2172989DDE}"/>
  <bookViews>
    <workbookView xWindow="20370" yWindow="-2340" windowWidth="20730" windowHeight="11160" xr2:uid="{70DF577B-1CC1-4F04-98D2-1630EF43AB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38" i="1"/>
  <c r="C38" i="1" s="1"/>
  <c r="B36" i="1"/>
  <c r="C36" i="1" s="1"/>
  <c r="B30" i="1"/>
  <c r="C30" i="1" s="1"/>
  <c r="B28" i="1"/>
  <c r="C28" i="1" s="1"/>
  <c r="B21" i="1"/>
  <c r="D21" i="1" s="1"/>
  <c r="B20" i="1"/>
  <c r="F20" i="1" s="1"/>
  <c r="I20" i="1"/>
  <c r="D20" i="1" l="1"/>
  <c r="G20" i="1" s="1"/>
  <c r="F21" i="1"/>
  <c r="G21" i="1" s="1"/>
  <c r="H20" i="1" l="1"/>
  <c r="J20" i="1" s="1"/>
  <c r="K20" i="1" s="1"/>
  <c r="M20" i="1" s="1"/>
  <c r="K21" i="1" l="1"/>
  <c r="M21" i="1" s="1"/>
  <c r="N20" i="1"/>
  <c r="B29" i="1" s="1"/>
  <c r="C29" i="1" s="1"/>
  <c r="B31" i="1"/>
  <c r="C31" i="1" s="1"/>
  <c r="N21" i="1" l="1"/>
  <c r="B37" i="1" s="1"/>
  <c r="C37" i="1" s="1"/>
  <c r="B39" i="1"/>
  <c r="C39" i="1" s="1"/>
</calcChain>
</file>

<file path=xl/sharedStrings.xml><?xml version="1.0" encoding="utf-8"?>
<sst xmlns="http://schemas.openxmlformats.org/spreadsheetml/2006/main" count="52" uniqueCount="36">
  <si>
    <t>Simulador subsidio adquisición suelo y ahorro - Llamado para Cooperativas Cerradas de Vivienda con proyectos de Construcción en Nuevos Terrenos</t>
  </si>
  <si>
    <t>Instrucciones</t>
  </si>
  <si>
    <t>Parámetros</t>
  </si>
  <si>
    <t>Valor UF</t>
  </si>
  <si>
    <t>N° de familias RSH 40%</t>
  </si>
  <si>
    <t>N° de familias RSH mayor a 40%</t>
  </si>
  <si>
    <t>Precio terreno en UF</t>
  </si>
  <si>
    <t>Fecha Valor UF</t>
  </si>
  <si>
    <t>RSH</t>
  </si>
  <si>
    <t>N° familias</t>
  </si>
  <si>
    <t>Subsidio Base</t>
  </si>
  <si>
    <t>Subsidio Adicional</t>
  </si>
  <si>
    <t>Ahorro adicional</t>
  </si>
  <si>
    <t>Familias con RSH hasta 40%</t>
  </si>
  <si>
    <t>Familias con RSH sobre 40%</t>
  </si>
  <si>
    <t>Ahorro inicial</t>
  </si>
  <si>
    <t>Ahorro inicial + Subsidio base</t>
  </si>
  <si>
    <t>Por cada familia</t>
  </si>
  <si>
    <t>Precio terreno</t>
  </si>
  <si>
    <t>Total de familias Cooperativa</t>
  </si>
  <si>
    <t>Por total de familias</t>
  </si>
  <si>
    <t>UF</t>
  </si>
  <si>
    <t>Saldo por cubrir en UF</t>
  </si>
  <si>
    <t>Proporción máxima</t>
  </si>
  <si>
    <t>RESUMEN</t>
  </si>
  <si>
    <t>FAMILIAS DEL 40%</t>
  </si>
  <si>
    <t>Subsidio base</t>
  </si>
  <si>
    <t>Subsidio adicional</t>
  </si>
  <si>
    <t>FAMILIAS SOBRE EL 40%</t>
  </si>
  <si>
    <t>Pesos</t>
  </si>
  <si>
    <t>Fam. 40% + &gt;40%</t>
  </si>
  <si>
    <t>1. Introducir valores en celdas destacadas en verde.</t>
  </si>
  <si>
    <t>2. Este simulador es sólo de orientación, no aplica como validador formal del cálculo.</t>
  </si>
  <si>
    <t>Resolución Exenta N° 149 (V. y U.) de 30 de enero de 2025
Regiones de Tarapacá, Antofagasta, Coquimbo, Valparaíso, Metropolitana de Santiago, del Libertador Bernardo O'Higgins y Los Ríos.</t>
  </si>
  <si>
    <t>Valor UF al 1 de enero 2025</t>
  </si>
  <si>
    <t>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</si>
</sst>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0_ ;_ * \-#,##0.00_ ;_ * &quot;-&quot;_ ;_ @_ "/>
    <numFmt numFmtId="165" formatCode="_ * #,##0_ ;_ * \-#,##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 Pro"/>
      <family val="2"/>
    </font>
    <font>
      <sz val="10"/>
      <color theme="1"/>
      <name val="Verdana Pro"/>
      <family val="2"/>
    </font>
    <font>
      <b/>
      <sz val="10"/>
      <color theme="1"/>
      <name val="Verdana Pro"/>
      <family val="2"/>
    </font>
    <font>
      <sz val="11"/>
      <color theme="1"/>
      <name val="Verdana Pro"/>
      <family val="2"/>
    </font>
    <font>
      <b/>
      <sz val="12"/>
      <color theme="1"/>
      <name val="Verdana Pro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1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41" fontId="3" fillId="0" borderId="24" xfId="1" applyFont="1" applyBorder="1" applyAlignment="1">
      <alignment vertical="top"/>
    </xf>
    <xf numFmtId="41" fontId="3" fillId="0" borderId="25" xfId="1" applyFont="1" applyBorder="1" applyAlignment="1">
      <alignment vertical="top"/>
    </xf>
    <xf numFmtId="0" fontId="3" fillId="0" borderId="19" xfId="0" applyFont="1" applyBorder="1" applyAlignment="1">
      <alignment horizontal="center" vertical="top"/>
    </xf>
    <xf numFmtId="164" fontId="3" fillId="0" borderId="24" xfId="1" applyNumberFormat="1" applyFont="1" applyBorder="1" applyAlignment="1">
      <alignment vertical="top"/>
    </xf>
    <xf numFmtId="164" fontId="3" fillId="0" borderId="25" xfId="1" applyNumberFormat="1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41" fontId="3" fillId="4" borderId="1" xfId="1" applyFont="1" applyFill="1" applyBorder="1" applyAlignment="1">
      <alignment vertical="top"/>
    </xf>
    <xf numFmtId="41" fontId="3" fillId="4" borderId="3" xfId="1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top"/>
    </xf>
    <xf numFmtId="41" fontId="3" fillId="4" borderId="4" xfId="1" applyFont="1" applyFill="1" applyBorder="1" applyAlignment="1">
      <alignment vertical="top"/>
    </xf>
    <xf numFmtId="164" fontId="3" fillId="4" borderId="3" xfId="1" applyNumberFormat="1" applyFont="1" applyFill="1" applyBorder="1" applyAlignment="1">
      <alignment vertical="top"/>
    </xf>
    <xf numFmtId="164" fontId="3" fillId="4" borderId="4" xfId="1" applyNumberFormat="1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164" fontId="5" fillId="0" borderId="5" xfId="0" applyNumberFormat="1" applyFont="1" applyBorder="1" applyAlignment="1">
      <alignment vertical="top"/>
    </xf>
    <xf numFmtId="41" fontId="5" fillId="0" borderId="5" xfId="0" applyNumberFormat="1" applyFont="1" applyBorder="1" applyAlignment="1">
      <alignment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top"/>
    </xf>
    <xf numFmtId="165" fontId="5" fillId="0" borderId="25" xfId="0" applyNumberFormat="1" applyFont="1" applyBorder="1" applyAlignment="1">
      <alignment vertical="top"/>
    </xf>
    <xf numFmtId="41" fontId="5" fillId="0" borderId="4" xfId="0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164" fontId="3" fillId="2" borderId="1" xfId="1" applyNumberFormat="1" applyFont="1" applyFill="1" applyBorder="1" applyAlignment="1" applyProtection="1">
      <alignment vertical="top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1" fontId="3" fillId="4" borderId="26" xfId="1" applyFont="1" applyFill="1" applyBorder="1" applyAlignment="1">
      <alignment horizontal="center" vertical="center"/>
    </xf>
    <xf numFmtId="41" fontId="3" fillId="4" borderId="27" xfId="1" applyFont="1" applyFill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4" borderId="28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3">
    <cellStyle name="Millares [0]" xfId="1" builtinId="6"/>
    <cellStyle name="Millares [0] 2" xfId="2" xr:uid="{C10AAA35-97FF-432C-BFE8-4F67E47C34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8FC-B813-4A49-A2C3-579574AC7303}">
  <dimension ref="A1:N43"/>
  <sheetViews>
    <sheetView showGridLines="0" tabSelected="1" zoomScale="89" zoomScaleNormal="89" workbookViewId="0">
      <selection sqref="A1:N1"/>
    </sheetView>
  </sheetViews>
  <sheetFormatPr baseColWidth="10" defaultColWidth="11.5703125" defaultRowHeight="10.5" x14ac:dyDescent="0.15"/>
  <cols>
    <col min="1" max="1" width="36.5703125" style="1" customWidth="1"/>
    <col min="2" max="14" width="19.7109375" style="1" customWidth="1"/>
    <col min="15" max="16384" width="11.5703125" style="1"/>
  </cols>
  <sheetData>
    <row r="1" spans="1:14" ht="15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8.15" customHeight="1" x14ac:dyDescent="0.15">
      <c r="A2" s="46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x14ac:dyDescent="0.15">
      <c r="A4" s="54" t="s">
        <v>1</v>
      </c>
      <c r="B4" s="55"/>
      <c r="C4" s="55"/>
      <c r="D4" s="56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2.75" x14ac:dyDescent="0.15">
      <c r="A5" s="57" t="s">
        <v>31</v>
      </c>
      <c r="B5" s="58"/>
      <c r="C5" s="58"/>
      <c r="D5" s="59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75" x14ac:dyDescent="0.15">
      <c r="A6" s="60" t="s">
        <v>32</v>
      </c>
      <c r="B6" s="61"/>
      <c r="C6" s="61"/>
      <c r="D6" s="62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75" x14ac:dyDescent="0.15">
      <c r="A7" s="39"/>
      <c r="B7" s="39"/>
      <c r="C7" s="39"/>
      <c r="D7" s="39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75" x14ac:dyDescent="0.15">
      <c r="A9" s="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2" customFormat="1" ht="12.75" x14ac:dyDescent="0.2">
      <c r="A10" s="5" t="s">
        <v>19</v>
      </c>
      <c r="B10" s="5">
        <f>B11+B12</f>
        <v>50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2.75" x14ac:dyDescent="0.2">
      <c r="A11" s="27" t="s">
        <v>4</v>
      </c>
      <c r="B11" s="41">
        <v>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2" customFormat="1" ht="12.75" x14ac:dyDescent="0.2">
      <c r="A12" s="27" t="s">
        <v>5</v>
      </c>
      <c r="B12" s="41">
        <v>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s="2" customFormat="1" ht="12.75" x14ac:dyDescent="0.2">
      <c r="A13" s="27" t="s">
        <v>6</v>
      </c>
      <c r="B13" s="42">
        <v>15000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2" customFormat="1" ht="12.75" x14ac:dyDescent="0.2">
      <c r="A14" s="5" t="s">
        <v>3</v>
      </c>
      <c r="B14" s="7">
        <v>38419.17</v>
      </c>
      <c r="C14" s="4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2" customFormat="1" ht="12.75" x14ac:dyDescent="0.2">
      <c r="A15" s="5" t="s">
        <v>7</v>
      </c>
      <c r="B15" s="5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15">
      <c r="A18" s="4"/>
      <c r="B18" s="4"/>
      <c r="C18" s="63" t="s">
        <v>15</v>
      </c>
      <c r="D18" s="64"/>
      <c r="E18" s="43" t="s">
        <v>10</v>
      </c>
      <c r="F18" s="44"/>
      <c r="G18" s="65" t="s">
        <v>16</v>
      </c>
      <c r="H18" s="64"/>
      <c r="I18" s="26" t="s">
        <v>18</v>
      </c>
      <c r="J18" s="65" t="s">
        <v>22</v>
      </c>
      <c r="K18" s="64"/>
      <c r="L18" s="43" t="s">
        <v>11</v>
      </c>
      <c r="M18" s="44"/>
      <c r="N18" s="25" t="s">
        <v>12</v>
      </c>
    </row>
    <row r="19" spans="1:14" ht="12.75" x14ac:dyDescent="0.15">
      <c r="A19" s="5" t="s">
        <v>8</v>
      </c>
      <c r="B19" s="5" t="s">
        <v>9</v>
      </c>
      <c r="C19" s="17" t="s">
        <v>17</v>
      </c>
      <c r="D19" s="18" t="s">
        <v>20</v>
      </c>
      <c r="E19" s="10" t="s">
        <v>17</v>
      </c>
      <c r="F19" s="11" t="s">
        <v>20</v>
      </c>
      <c r="G19" s="21" t="s">
        <v>20</v>
      </c>
      <c r="H19" s="18" t="s">
        <v>30</v>
      </c>
      <c r="I19" s="14" t="s">
        <v>21</v>
      </c>
      <c r="J19" s="21" t="s">
        <v>20</v>
      </c>
      <c r="K19" s="18" t="s">
        <v>17</v>
      </c>
      <c r="L19" s="10" t="s">
        <v>23</v>
      </c>
      <c r="M19" s="11" t="s">
        <v>17</v>
      </c>
      <c r="N19" s="21" t="s">
        <v>17</v>
      </c>
    </row>
    <row r="20" spans="1:14" ht="12.75" x14ac:dyDescent="0.15">
      <c r="A20" s="5" t="s">
        <v>13</v>
      </c>
      <c r="B20" s="6">
        <f>+B11</f>
        <v>32</v>
      </c>
      <c r="C20" s="19">
        <v>10</v>
      </c>
      <c r="D20" s="20">
        <f>+C20*B20</f>
        <v>320</v>
      </c>
      <c r="E20" s="12">
        <v>250</v>
      </c>
      <c r="F20" s="13">
        <f>+E20*B20</f>
        <v>8000</v>
      </c>
      <c r="G20" s="22">
        <f>+D20+F20</f>
        <v>8320</v>
      </c>
      <c r="H20" s="48">
        <f>+G20+G21</f>
        <v>13090</v>
      </c>
      <c r="I20" s="50">
        <f>+B13</f>
        <v>15000</v>
      </c>
      <c r="J20" s="52">
        <f>+I20-H20</f>
        <v>1910</v>
      </c>
      <c r="K20" s="23">
        <f>+J20/B10</f>
        <v>38.200000000000003</v>
      </c>
      <c r="L20" s="15">
        <v>0.8</v>
      </c>
      <c r="M20" s="16">
        <f>IF(((K20*L20)&lt;=350),(K20*L20),350)</f>
        <v>30.560000000000002</v>
      </c>
      <c r="N20" s="24">
        <f>+K20-M20</f>
        <v>7.6400000000000006</v>
      </c>
    </row>
    <row r="21" spans="1:14" ht="12.75" x14ac:dyDescent="0.15">
      <c r="A21" s="5" t="s">
        <v>14</v>
      </c>
      <c r="B21" s="6">
        <f>+B12</f>
        <v>18</v>
      </c>
      <c r="C21" s="19">
        <v>15</v>
      </c>
      <c r="D21" s="20">
        <f>+C21*B21</f>
        <v>270</v>
      </c>
      <c r="E21" s="12">
        <v>250</v>
      </c>
      <c r="F21" s="13">
        <f>+E21*B21</f>
        <v>4500</v>
      </c>
      <c r="G21" s="22">
        <f>+D21+F21</f>
        <v>4770</v>
      </c>
      <c r="H21" s="49"/>
      <c r="I21" s="51"/>
      <c r="J21" s="53"/>
      <c r="K21" s="23">
        <f>K20</f>
        <v>38.200000000000003</v>
      </c>
      <c r="L21" s="15">
        <v>0.75</v>
      </c>
      <c r="M21" s="16">
        <f>IF(((K21*L21)&lt;=350),(K21*L21),350)</f>
        <v>28.650000000000002</v>
      </c>
      <c r="N21" s="24">
        <f>+K21-M21</f>
        <v>9.5500000000000007</v>
      </c>
    </row>
    <row r="22" spans="1:14" ht="12.75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3.5" thickBo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6.899999999999999" customHeight="1" thickTop="1" x14ac:dyDescent="0.15">
      <c r="A24" s="72" t="s">
        <v>24</v>
      </c>
      <c r="B24" s="73"/>
      <c r="C24" s="7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2.75" x14ac:dyDescent="0.15">
      <c r="A25" s="75"/>
      <c r="B25" s="76"/>
      <c r="C25" s="7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2.75" x14ac:dyDescent="0.15">
      <c r="A26" s="66" t="s">
        <v>25</v>
      </c>
      <c r="B26" s="67"/>
      <c r="C26" s="6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2.75" x14ac:dyDescent="0.15">
      <c r="A27" s="8"/>
      <c r="B27" s="32" t="s">
        <v>21</v>
      </c>
      <c r="C27" s="33" t="s">
        <v>29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4.25" x14ac:dyDescent="0.15">
      <c r="A28" s="28" t="s">
        <v>15</v>
      </c>
      <c r="B28" s="36">
        <f>+C20</f>
        <v>10</v>
      </c>
      <c r="C28" s="35">
        <f>+B28*B14</f>
        <v>384191.69999999995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4.25" x14ac:dyDescent="0.15">
      <c r="A29" s="29" t="s">
        <v>12</v>
      </c>
      <c r="B29" s="34">
        <f>+N20</f>
        <v>7.6400000000000006</v>
      </c>
      <c r="C29" s="35">
        <f>+B29*B14</f>
        <v>293522.45880000002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4.25" x14ac:dyDescent="0.15">
      <c r="A30" s="29" t="s">
        <v>26</v>
      </c>
      <c r="B30" s="36">
        <f>+E20</f>
        <v>250</v>
      </c>
      <c r="C30" s="35">
        <f>+B30*B14</f>
        <v>9604792.5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25" x14ac:dyDescent="0.15">
      <c r="A31" s="29" t="s">
        <v>27</v>
      </c>
      <c r="B31" s="34">
        <f>M20</f>
        <v>30.560000000000002</v>
      </c>
      <c r="C31" s="35">
        <f>+B31*B14</f>
        <v>1174089.8352000001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2.75" x14ac:dyDescent="0.15">
      <c r="A32" s="8"/>
      <c r="B32" s="4"/>
      <c r="C32" s="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2.75" x14ac:dyDescent="0.15">
      <c r="A33" s="8"/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2.75" x14ac:dyDescent="0.15">
      <c r="A34" s="66" t="s">
        <v>28</v>
      </c>
      <c r="B34" s="67"/>
      <c r="C34" s="6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2.75" x14ac:dyDescent="0.15">
      <c r="A35" s="8"/>
      <c r="B35" s="37" t="s">
        <v>21</v>
      </c>
      <c r="C35" s="38" t="s">
        <v>29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25" x14ac:dyDescent="0.15">
      <c r="A36" s="28" t="s">
        <v>15</v>
      </c>
      <c r="B36" s="31">
        <f>+C21</f>
        <v>15</v>
      </c>
      <c r="C36" s="35">
        <f>+B36*B14</f>
        <v>576287.54999999993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25" x14ac:dyDescent="0.15">
      <c r="A37" s="29" t="s">
        <v>12</v>
      </c>
      <c r="B37" s="30">
        <f>+N21</f>
        <v>9.5500000000000007</v>
      </c>
      <c r="C37" s="35">
        <f>+B37*B14</f>
        <v>366903.0735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25" x14ac:dyDescent="0.15">
      <c r="A38" s="29" t="s">
        <v>26</v>
      </c>
      <c r="B38" s="31">
        <f>+E21</f>
        <v>250</v>
      </c>
      <c r="C38" s="35">
        <f>+B38*B14</f>
        <v>9604792.5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25" x14ac:dyDescent="0.15">
      <c r="A39" s="29" t="s">
        <v>27</v>
      </c>
      <c r="B39" s="30">
        <f>M21</f>
        <v>28.650000000000002</v>
      </c>
      <c r="C39" s="35">
        <f>+B39*B14</f>
        <v>1100709.2205000001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x14ac:dyDescent="0.15">
      <c r="A40" s="8"/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x14ac:dyDescent="0.15">
      <c r="A41" s="8"/>
      <c r="B41" s="4"/>
      <c r="C41" s="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" customHeight="1" thickBot="1" x14ac:dyDescent="0.2">
      <c r="A42" s="69" t="s">
        <v>34</v>
      </c>
      <c r="B42" s="70"/>
      <c r="C42" s="7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1.25" thickTop="1" x14ac:dyDescent="0.15"/>
  </sheetData>
  <sheetProtection sheet="1" objects="1" scenarios="1"/>
  <mergeCells count="17">
    <mergeCell ref="A26:C26"/>
    <mergeCell ref="A34:C34"/>
    <mergeCell ref="A42:C42"/>
    <mergeCell ref="A24:C25"/>
    <mergeCell ref="J18:K18"/>
    <mergeCell ref="L18:M18"/>
    <mergeCell ref="A1:N1"/>
    <mergeCell ref="A2:N2"/>
    <mergeCell ref="H20:H21"/>
    <mergeCell ref="I20:I21"/>
    <mergeCell ref="J20:J21"/>
    <mergeCell ref="A4:D4"/>
    <mergeCell ref="A5:D5"/>
    <mergeCell ref="A6:D6"/>
    <mergeCell ref="C18:D18"/>
    <mergeCell ref="E18:F18"/>
    <mergeCell ref="G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Escobar</dc:creator>
  <cp:lastModifiedBy>Marcia Escobar Nieto</cp:lastModifiedBy>
  <dcterms:created xsi:type="dcterms:W3CDTF">2024-03-05T21:01:28Z</dcterms:created>
  <dcterms:modified xsi:type="dcterms:W3CDTF">2025-03-19T14:01:48Z</dcterms:modified>
</cp:coreProperties>
</file>