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pf-share\dph\Fondo Concursable\FSEV SELECCIONES\2021\1 Llamado CNT Cooperativas\Documentos Web\"/>
    </mc:Choice>
  </mc:AlternateContent>
  <xr:revisionPtr revIDLastSave="0" documentId="13_ncr:1_{EC721C81-A11A-4F4D-8DDC-A84BB75FA533}" xr6:coauthVersionLast="47" xr6:coauthVersionMax="47" xr10:uidLastSave="{00000000-0000-0000-0000-000000000000}"/>
  <bookViews>
    <workbookView xWindow="-108" yWindow="492" windowWidth="23256" windowHeight="12576" xr2:uid="{36907CD5-6EFC-45C5-953C-978E744B733F}"/>
  </bookViews>
  <sheets>
    <sheet name="Simulador de subsidio y ahorr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B38" i="1"/>
  <c r="D37" i="1"/>
  <c r="N37" i="1" s="1"/>
  <c r="B37" i="1"/>
  <c r="D36" i="1"/>
  <c r="N36" i="1" s="1"/>
  <c r="B36" i="1"/>
  <c r="O36" i="1" s="1"/>
  <c r="Q36" i="1" s="1"/>
  <c r="P36" i="1" s="1"/>
  <c r="R36" i="1" s="1"/>
  <c r="T36" i="1" s="1"/>
  <c r="D35" i="1"/>
  <c r="N35" i="1" s="1"/>
  <c r="B35" i="1"/>
  <c r="E35" i="1" s="1"/>
  <c r="G35" i="1" s="1"/>
  <c r="I35" i="1" s="1"/>
  <c r="K35" i="1" s="1"/>
  <c r="D34" i="1"/>
  <c r="B34" i="1"/>
  <c r="N33" i="1"/>
  <c r="D33" i="1"/>
  <c r="B33" i="1"/>
  <c r="D32" i="1"/>
  <c r="N32" i="1" s="1"/>
  <c r="B32" i="1"/>
  <c r="E32" i="1" s="1"/>
  <c r="G32" i="1" s="1"/>
  <c r="F32" i="1" s="1"/>
  <c r="H32" i="1" s="1"/>
  <c r="J32" i="1" s="1"/>
  <c r="D31" i="1"/>
  <c r="N31" i="1" s="1"/>
  <c r="B31" i="1"/>
  <c r="E31" i="1" s="1"/>
  <c r="G31" i="1" s="1"/>
  <c r="I31" i="1" s="1"/>
  <c r="K31" i="1" s="1"/>
  <c r="D30" i="1"/>
  <c r="B30" i="1"/>
  <c r="N29" i="1"/>
  <c r="D29" i="1"/>
  <c r="B29" i="1"/>
  <c r="O28" i="1"/>
  <c r="Q28" i="1" s="1"/>
  <c r="P28" i="1" s="1"/>
  <c r="R28" i="1" s="1"/>
  <c r="T28" i="1" s="1"/>
  <c r="D28" i="1"/>
  <c r="N28" i="1" s="1"/>
  <c r="B28" i="1"/>
  <c r="E28" i="1" s="1"/>
  <c r="G28" i="1" s="1"/>
  <c r="F28" i="1" s="1"/>
  <c r="H28" i="1" s="1"/>
  <c r="J28" i="1" s="1"/>
  <c r="D27" i="1"/>
  <c r="N27" i="1" s="1"/>
  <c r="B27" i="1"/>
  <c r="E27" i="1" s="1"/>
  <c r="G27" i="1" s="1"/>
  <c r="I27" i="1" s="1"/>
  <c r="K27" i="1" s="1"/>
  <c r="D26" i="1"/>
  <c r="B26" i="1"/>
  <c r="D25" i="1"/>
  <c r="B25" i="1"/>
  <c r="D24" i="1"/>
  <c r="N24" i="1" s="1"/>
  <c r="B24" i="1"/>
  <c r="O24" i="1" s="1"/>
  <c r="Q24" i="1" s="1"/>
  <c r="P24" i="1" s="1"/>
  <c r="R24" i="1" s="1"/>
  <c r="T24" i="1" s="1"/>
  <c r="D23" i="1"/>
  <c r="N23" i="1" s="1"/>
  <c r="B23" i="1"/>
  <c r="E23" i="1" s="1"/>
  <c r="G23" i="1" s="1"/>
  <c r="I23" i="1" s="1"/>
  <c r="K23" i="1" s="1"/>
  <c r="D22" i="1"/>
  <c r="B22" i="1"/>
  <c r="D21" i="1"/>
  <c r="B21" i="1"/>
  <c r="D20" i="1"/>
  <c r="N20" i="1" s="1"/>
  <c r="B20" i="1"/>
  <c r="O20" i="1" s="1"/>
  <c r="Q20" i="1" s="1"/>
  <c r="P20" i="1" s="1"/>
  <c r="R20" i="1" s="1"/>
  <c r="T20" i="1" s="1"/>
  <c r="D19" i="1"/>
  <c r="N19" i="1" s="1"/>
  <c r="B19" i="1"/>
  <c r="E19" i="1" s="1"/>
  <c r="G19" i="1" s="1"/>
  <c r="I19" i="1" s="1"/>
  <c r="K19" i="1" s="1"/>
  <c r="D18" i="1"/>
  <c r="B18" i="1"/>
  <c r="D17" i="1"/>
  <c r="N17" i="1" s="1"/>
  <c r="B17" i="1"/>
  <c r="D16" i="1"/>
  <c r="B16" i="1"/>
  <c r="F23" i="1" l="1"/>
  <c r="H23" i="1" s="1"/>
  <c r="J23" i="1" s="1"/>
  <c r="F27" i="1"/>
  <c r="H27" i="1" s="1"/>
  <c r="J27" i="1" s="1"/>
  <c r="E20" i="1"/>
  <c r="G20" i="1" s="1"/>
  <c r="F20" i="1" s="1"/>
  <c r="H20" i="1" s="1"/>
  <c r="J20" i="1" s="1"/>
  <c r="S24" i="1"/>
  <c r="U24" i="1" s="1"/>
  <c r="S28" i="1"/>
  <c r="U28" i="1" s="1"/>
  <c r="S20" i="1"/>
  <c r="U20" i="1" s="1"/>
  <c r="E24" i="1"/>
  <c r="G24" i="1" s="1"/>
  <c r="S36" i="1"/>
  <c r="U36" i="1" s="1"/>
  <c r="E36" i="1"/>
  <c r="G36" i="1" s="1"/>
  <c r="F36" i="1" s="1"/>
  <c r="H36" i="1" s="1"/>
  <c r="J36" i="1" s="1"/>
  <c r="S37" i="1"/>
  <c r="U37" i="1" s="1"/>
  <c r="O37" i="1"/>
  <c r="Q37" i="1" s="1"/>
  <c r="P37" i="1" s="1"/>
  <c r="R37" i="1" s="1"/>
  <c r="T37" i="1" s="1"/>
  <c r="O17" i="1"/>
  <c r="Q17" i="1" s="1"/>
  <c r="P17" i="1" s="1"/>
  <c r="R17" i="1" s="1"/>
  <c r="T17" i="1" s="1"/>
  <c r="O23" i="1"/>
  <c r="Q23" i="1" s="1"/>
  <c r="P23" i="1" s="1"/>
  <c r="R23" i="1" s="1"/>
  <c r="T23" i="1" s="1"/>
  <c r="E25" i="1"/>
  <c r="G25" i="1" s="1"/>
  <c r="F25" i="1" s="1"/>
  <c r="H25" i="1" s="1"/>
  <c r="J25" i="1" s="1"/>
  <c r="I20" i="1"/>
  <c r="K20" i="1" s="1"/>
  <c r="E21" i="1"/>
  <c r="G21" i="1" s="1"/>
  <c r="F21" i="1" s="1"/>
  <c r="H21" i="1" s="1"/>
  <c r="J21" i="1" s="1"/>
  <c r="O29" i="1"/>
  <c r="Q29" i="1" s="1"/>
  <c r="P29" i="1" s="1"/>
  <c r="R29" i="1" s="1"/>
  <c r="T29" i="1" s="1"/>
  <c r="O31" i="1"/>
  <c r="Q31" i="1" s="1"/>
  <c r="P31" i="1" s="1"/>
  <c r="R31" i="1" s="1"/>
  <c r="T31" i="1" s="1"/>
  <c r="I32" i="1"/>
  <c r="K32" i="1" s="1"/>
  <c r="E33" i="1"/>
  <c r="G33" i="1" s="1"/>
  <c r="F33" i="1" s="1"/>
  <c r="H33" i="1" s="1"/>
  <c r="J33" i="1" s="1"/>
  <c r="F35" i="1"/>
  <c r="H35" i="1" s="1"/>
  <c r="J35" i="1" s="1"/>
  <c r="O19" i="1"/>
  <c r="Q19" i="1" s="1"/>
  <c r="P19" i="1" s="1"/>
  <c r="R19" i="1" s="1"/>
  <c r="T19" i="1" s="1"/>
  <c r="N16" i="1"/>
  <c r="E17" i="1"/>
  <c r="G17" i="1" s="1"/>
  <c r="F17" i="1" s="1"/>
  <c r="H17" i="1" s="1"/>
  <c r="J17" i="1" s="1"/>
  <c r="E18" i="1"/>
  <c r="G18" i="1" s="1"/>
  <c r="F18" i="1" s="1"/>
  <c r="H18" i="1" s="1"/>
  <c r="J18" i="1" s="1"/>
  <c r="N18" i="1"/>
  <c r="F19" i="1"/>
  <c r="H19" i="1" s="1"/>
  <c r="J19" i="1" s="1"/>
  <c r="N25" i="1"/>
  <c r="E16" i="1"/>
  <c r="G16" i="1" s="1"/>
  <c r="F16" i="1" s="1"/>
  <c r="H16" i="1" s="1"/>
  <c r="J16" i="1" s="1"/>
  <c r="N21" i="1"/>
  <c r="O27" i="1"/>
  <c r="Q27" i="1" s="1"/>
  <c r="P27" i="1" s="1"/>
  <c r="R27" i="1" s="1"/>
  <c r="T27" i="1" s="1"/>
  <c r="I28" i="1"/>
  <c r="K28" i="1" s="1"/>
  <c r="E29" i="1"/>
  <c r="G29" i="1" s="1"/>
  <c r="F29" i="1" s="1"/>
  <c r="H29" i="1" s="1"/>
  <c r="J29" i="1" s="1"/>
  <c r="F31" i="1"/>
  <c r="H31" i="1" s="1"/>
  <c r="J31" i="1" s="1"/>
  <c r="O32" i="1"/>
  <c r="Q32" i="1" s="1"/>
  <c r="P32" i="1" s="1"/>
  <c r="R32" i="1" s="1"/>
  <c r="T32" i="1" s="1"/>
  <c r="O33" i="1"/>
  <c r="Q33" i="1" s="1"/>
  <c r="P33" i="1" s="1"/>
  <c r="R33" i="1" s="1"/>
  <c r="T33" i="1" s="1"/>
  <c r="O35" i="1"/>
  <c r="Q35" i="1" s="1"/>
  <c r="P35" i="1" s="1"/>
  <c r="R35" i="1" s="1"/>
  <c r="T35" i="1" s="1"/>
  <c r="E37" i="1"/>
  <c r="G37" i="1" s="1"/>
  <c r="F37" i="1" s="1"/>
  <c r="H37" i="1" s="1"/>
  <c r="J37" i="1" s="1"/>
  <c r="N22" i="1"/>
  <c r="N26" i="1"/>
  <c r="N30" i="1"/>
  <c r="N34" i="1"/>
  <c r="N38" i="1"/>
  <c r="E22" i="1"/>
  <c r="G22" i="1" s="1"/>
  <c r="F22" i="1" s="1"/>
  <c r="H22" i="1" s="1"/>
  <c r="J22" i="1" s="1"/>
  <c r="E26" i="1"/>
  <c r="G26" i="1" s="1"/>
  <c r="F26" i="1" s="1"/>
  <c r="H26" i="1" s="1"/>
  <c r="J26" i="1" s="1"/>
  <c r="E30" i="1"/>
  <c r="G30" i="1" s="1"/>
  <c r="F30" i="1" s="1"/>
  <c r="H30" i="1" s="1"/>
  <c r="J30" i="1" s="1"/>
  <c r="E34" i="1"/>
  <c r="G34" i="1" s="1"/>
  <c r="F34" i="1" s="1"/>
  <c r="H34" i="1" s="1"/>
  <c r="J34" i="1" s="1"/>
  <c r="E38" i="1"/>
  <c r="G38" i="1" s="1"/>
  <c r="F38" i="1" s="1"/>
  <c r="H38" i="1" s="1"/>
  <c r="J38" i="1" s="1"/>
  <c r="S33" i="1" l="1"/>
  <c r="U33" i="1" s="1"/>
  <c r="I36" i="1"/>
  <c r="K36" i="1" s="1"/>
  <c r="S32" i="1"/>
  <c r="U32" i="1" s="1"/>
  <c r="F24" i="1"/>
  <c r="H24" i="1" s="1"/>
  <c r="J24" i="1" s="1"/>
  <c r="I24" i="1"/>
  <c r="K24" i="1" s="1"/>
  <c r="I26" i="1"/>
  <c r="K26" i="1" s="1"/>
  <c r="S17" i="1"/>
  <c r="U17" i="1" s="1"/>
  <c r="I16" i="1"/>
  <c r="K16" i="1" s="1"/>
  <c r="I30" i="1"/>
  <c r="K30" i="1" s="1"/>
  <c r="O18" i="1"/>
  <c r="Q18" i="1" s="1"/>
  <c r="P18" i="1" s="1"/>
  <c r="R18" i="1" s="1"/>
  <c r="T18" i="1" s="1"/>
  <c r="O38" i="1"/>
  <c r="Q38" i="1" s="1"/>
  <c r="P38" i="1" s="1"/>
  <c r="R38" i="1" s="1"/>
  <c r="T38" i="1" s="1"/>
  <c r="O22" i="1"/>
  <c r="Q22" i="1" s="1"/>
  <c r="P22" i="1" s="1"/>
  <c r="R22" i="1" s="1"/>
  <c r="T22" i="1" s="1"/>
  <c r="O25" i="1"/>
  <c r="Q25" i="1" s="1"/>
  <c r="P25" i="1" s="1"/>
  <c r="R25" i="1" s="1"/>
  <c r="T25" i="1" s="1"/>
  <c r="O34" i="1"/>
  <c r="Q34" i="1" s="1"/>
  <c r="P34" i="1" s="1"/>
  <c r="R34" i="1" s="1"/>
  <c r="T34" i="1" s="1"/>
  <c r="S35" i="1"/>
  <c r="U35" i="1" s="1"/>
  <c r="I34" i="1"/>
  <c r="K34" i="1" s="1"/>
  <c r="I29" i="1"/>
  <c r="K29" i="1" s="1"/>
  <c r="O21" i="1"/>
  <c r="Q21" i="1" s="1"/>
  <c r="P21" i="1" s="1"/>
  <c r="R21" i="1" s="1"/>
  <c r="T21" i="1" s="1"/>
  <c r="I22" i="1"/>
  <c r="K22" i="1" s="1"/>
  <c r="I18" i="1"/>
  <c r="K18" i="1" s="1"/>
  <c r="I33" i="1"/>
  <c r="K33" i="1" s="1"/>
  <c r="O30" i="1"/>
  <c r="Q30" i="1" s="1"/>
  <c r="P30" i="1" s="1"/>
  <c r="R30" i="1" s="1"/>
  <c r="T30" i="1" s="1"/>
  <c r="I37" i="1"/>
  <c r="K37" i="1" s="1"/>
  <c r="S19" i="1"/>
  <c r="U19" i="1" s="1"/>
  <c r="S29" i="1"/>
  <c r="U29" i="1" s="1"/>
  <c r="I17" i="1"/>
  <c r="K17" i="1" s="1"/>
  <c r="S23" i="1"/>
  <c r="U23" i="1" s="1"/>
  <c r="O26" i="1"/>
  <c r="Q26" i="1" s="1"/>
  <c r="P26" i="1" s="1"/>
  <c r="R26" i="1" s="1"/>
  <c r="T26" i="1" s="1"/>
  <c r="I38" i="1"/>
  <c r="K38" i="1" s="1"/>
  <c r="O16" i="1"/>
  <c r="Q16" i="1" s="1"/>
  <c r="P16" i="1" s="1"/>
  <c r="R16" i="1" s="1"/>
  <c r="T16" i="1" s="1"/>
  <c r="S27" i="1"/>
  <c r="U27" i="1" s="1"/>
  <c r="S31" i="1"/>
  <c r="U31" i="1" s="1"/>
  <c r="I21" i="1"/>
  <c r="K21" i="1" s="1"/>
  <c r="I25" i="1"/>
  <c r="K25" i="1" s="1"/>
  <c r="S30" i="1" l="1"/>
  <c r="U30" i="1" s="1"/>
  <c r="S38" i="1"/>
  <c r="U38" i="1" s="1"/>
  <c r="S16" i="1"/>
  <c r="U16" i="1" s="1"/>
  <c r="S25" i="1"/>
  <c r="U25" i="1" s="1"/>
  <c r="S26" i="1"/>
  <c r="U26" i="1" s="1"/>
  <c r="S21" i="1"/>
  <c r="U21" i="1" s="1"/>
  <c r="S34" i="1"/>
  <c r="U34" i="1" s="1"/>
  <c r="S22" i="1"/>
  <c r="U22" i="1" s="1"/>
  <c r="S18" i="1"/>
  <c r="U18" i="1" s="1"/>
</calcChain>
</file>

<file path=xl/sharedStrings.xml><?xml version="1.0" encoding="utf-8"?>
<sst xmlns="http://schemas.openxmlformats.org/spreadsheetml/2006/main" count="37" uniqueCount="26">
  <si>
    <t>Simulador subsidio adquisición suelo y ahorro - Llamado para Cooperativas Cerradas de Vivienda con proyectos de Construcción en Nuevos Terrenos</t>
  </si>
  <si>
    <t>Instrucciones:</t>
  </si>
  <si>
    <t>1. Introducir valores en celdas amarillas.
2. Resultados de ahorro mínimo, adicional y subsidio adquisición de suelo aparecerán abajo según valor UF/m2 del terreno en cuestión.
3. Este simulador es sólo de orientación, no aplica como validador formal del cálculo, el que deberpa realizar la Entidad Pastrocinante conforme a la resolución que norma el llamado, y que será evaluado por SERVIU al postular.</t>
  </si>
  <si>
    <t>Parámetros</t>
  </si>
  <si>
    <t>N° de viviendas</t>
  </si>
  <si>
    <t>Superficie terreno m2</t>
  </si>
  <si>
    <t>Simulación subsidio adquisición terreno</t>
  </si>
  <si>
    <t>Familias hasta el 40%</t>
  </si>
  <si>
    <t>Familias sobre el 40%</t>
  </si>
  <si>
    <t>Coesfuerzo</t>
  </si>
  <si>
    <t>TOTAL</t>
  </si>
  <si>
    <t>Valor terreno UF/m2</t>
  </si>
  <si>
    <t>Valor terreno por familia (UF)</t>
  </si>
  <si>
    <t>Ahorro mínimo (UF)</t>
  </si>
  <si>
    <t>Subsidio inicial (UF)</t>
  </si>
  <si>
    <t>Saldo por familia precio terreno (UF)</t>
  </si>
  <si>
    <t>Coesfuerzo ahorro (UF)</t>
  </si>
  <si>
    <t>Subsidio adicional (UF) hasta 40% RSH dentro AV</t>
  </si>
  <si>
    <t>TOTAL AHORRO FAMILIA (UF)</t>
  </si>
  <si>
    <t>TOTAL SUBSIDIO SUELO (UF)</t>
  </si>
  <si>
    <t>TOTAL AHORRO FAMILIA HASTA 40% RSH ($)</t>
  </si>
  <si>
    <t>TOTAL SUBSIDIO SUELO ($)</t>
  </si>
  <si>
    <t>Subsidio adicional (UF) sobre 40% RSH dentro AV</t>
  </si>
  <si>
    <t>TOTAL AHORRO FAMILIA SOBRE 40% RSH ($)</t>
  </si>
  <si>
    <t>Res. Ex. N° 1.194, (V. y U.), de fecha 15 de julio de 2021</t>
  </si>
  <si>
    <t>Regiones de Valparaíso y Metropolitana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</si>
</sst>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164" formatCode="_ &quot;$&quot;* #,##0_ ;_ &quot;$&quot;* \-#,##0_ ;_ &quot;$&quot;* &quot;-&quot;??_ ;_ @_ "/>
    <numFmt numFmtId="165" formatCode="_ &quot;$&quot;* #,##0.00_ ;_ &quot;$&quot;* \-#,##0.00_ ;_ &quot;$&quot;* &quot;-&quot;_ ;_ @_ "/>
    <numFmt numFmtId="166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2" tint="-0.499984740745262"/>
      <name val="Trebuchet MS"/>
      <family val="2"/>
    </font>
    <font>
      <sz val="11"/>
      <color theme="1"/>
      <name val="Trebuchet MS"/>
      <family val="2"/>
    </font>
    <font>
      <sz val="18"/>
      <color theme="4"/>
      <name val="Trebuchet MS"/>
      <family val="2"/>
    </font>
    <font>
      <sz val="18"/>
      <color theme="1"/>
      <name val="Trebuchet MS"/>
      <family val="2"/>
    </font>
    <font>
      <sz val="20"/>
      <color theme="1"/>
      <name val="Trebuchet MS"/>
      <family val="2"/>
    </font>
    <font>
      <sz val="20"/>
      <color theme="4"/>
      <name val="Trebuchet MS"/>
      <family val="2"/>
    </font>
    <font>
      <sz val="11"/>
      <color theme="0" tint="-0.249977111117893"/>
      <name val="Trebuchet MS"/>
      <family val="2"/>
    </font>
    <font>
      <sz val="14"/>
      <color theme="1"/>
      <name val="Trebuchet MS"/>
      <family val="2"/>
    </font>
    <font>
      <sz val="14"/>
      <color rgb="FF333333"/>
      <name val="Trebuchet MS"/>
      <family val="2"/>
    </font>
    <font>
      <sz val="22"/>
      <color theme="1"/>
      <name val="Trebuchet MS"/>
      <family val="2"/>
    </font>
    <font>
      <sz val="10"/>
      <color rgb="FF333333"/>
      <name val="Trebuchet MS"/>
      <family val="2"/>
    </font>
    <font>
      <b/>
      <sz val="16"/>
      <color theme="8"/>
      <name val="Trebuchet MS"/>
      <family val="2"/>
    </font>
    <font>
      <b/>
      <sz val="11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4"/>
      <color theme="1"/>
      <name val="Trebuchet MS"/>
      <family val="2"/>
    </font>
    <font>
      <b/>
      <sz val="14"/>
      <color theme="4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theme="0" tint="-0.34998626667073579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2" fontId="10" fillId="2" borderId="0" xfId="1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42" fontId="10" fillId="2" borderId="0" xfId="1" applyFont="1" applyFill="1" applyAlignment="1">
      <alignment vertical="center"/>
    </xf>
    <xf numFmtId="165" fontId="12" fillId="2" borderId="0" xfId="1" applyNumberFormat="1" applyFont="1" applyFill="1" applyAlignment="1">
      <alignment vertical="center"/>
    </xf>
    <xf numFmtId="164" fontId="14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6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42" fontId="9" fillId="2" borderId="1" xfId="1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3" fontId="5" fillId="3" borderId="0" xfId="0" applyNumberFormat="1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2">
    <cellStyle name="Moneda [0]" xfId="1" builtinId="7"/>
    <cellStyle name="Normal" xfId="0" builtinId="0"/>
  </cellStyles>
  <dxfs count="19"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mulador%20Subsidio%20compra%20suelo%20Llamado%20Cooperativas%20v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subsidio y ahorro"/>
      <sheetName val="Hoja3"/>
    </sheetNames>
    <sheetDataSet>
      <sheetData sheetId="0"/>
      <sheetData sheetId="1">
        <row r="5">
          <cell r="B5">
            <v>250</v>
          </cell>
        </row>
        <row r="6">
          <cell r="B6">
            <v>350</v>
          </cell>
        </row>
        <row r="8">
          <cell r="B8">
            <v>0.8</v>
          </cell>
        </row>
        <row r="9">
          <cell r="B9">
            <v>0.75</v>
          </cell>
        </row>
        <row r="10">
          <cell r="B10">
            <v>28571.7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0DEA9-CC28-45FE-A4B3-14C63355E31B}">
  <dimension ref="A1:U38"/>
  <sheetViews>
    <sheetView tabSelected="1" zoomScale="40" zoomScaleNormal="40" workbookViewId="0">
      <selection activeCell="Y9" sqref="Y9"/>
    </sheetView>
  </sheetViews>
  <sheetFormatPr baseColWidth="10" defaultRowHeight="15" x14ac:dyDescent="0.25"/>
  <cols>
    <col min="10" max="11" width="20.7109375" customWidth="1"/>
    <col min="20" max="21" width="20.7109375" customWidth="1"/>
  </cols>
  <sheetData>
    <row r="1" spans="1:21" ht="28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3.25" x14ac:dyDescent="0.25">
      <c r="A2" s="3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7.75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7.75" x14ac:dyDescent="0.25">
      <c r="A4" s="6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99.95" customHeight="1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</row>
    <row r="6" spans="1:21" ht="27.75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7.75" x14ac:dyDescent="0.25">
      <c r="A7" s="6" t="s">
        <v>3</v>
      </c>
      <c r="B7" s="2"/>
      <c r="C7" s="7"/>
      <c r="D7" s="7"/>
      <c r="E7" s="7"/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3.25" x14ac:dyDescent="0.25">
      <c r="A8" s="4" t="s">
        <v>4</v>
      </c>
      <c r="B8" s="29">
        <v>70</v>
      </c>
      <c r="C8" s="29"/>
      <c r="D8" s="7"/>
      <c r="E8" s="7"/>
      <c r="F8" s="7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23.25" x14ac:dyDescent="0.25">
      <c r="A9" s="4" t="s">
        <v>5</v>
      </c>
      <c r="B9" s="29">
        <v>7500</v>
      </c>
      <c r="C9" s="29"/>
      <c r="D9" s="2"/>
      <c r="E9" s="8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8.75" x14ac:dyDescent="0.25">
      <c r="A10" s="9"/>
      <c r="B10" s="10"/>
      <c r="C10" s="10"/>
      <c r="D10" s="2"/>
      <c r="E10" s="2"/>
      <c r="F10" s="2"/>
      <c r="G10" s="2"/>
      <c r="H10" s="2"/>
      <c r="I10" s="11"/>
      <c r="J10" s="12"/>
      <c r="K10" s="12"/>
      <c r="L10" s="12"/>
      <c r="M10" s="12"/>
      <c r="N10" s="12"/>
      <c r="O10" s="2"/>
      <c r="P10" s="2"/>
      <c r="Q10" s="2"/>
      <c r="R10" s="2"/>
      <c r="S10" s="2"/>
      <c r="T10" s="2"/>
      <c r="U10" s="2"/>
    </row>
    <row r="11" spans="1:21" ht="27.75" x14ac:dyDescent="0.25">
      <c r="A11" s="6" t="s">
        <v>6</v>
      </c>
      <c r="B11" s="13"/>
      <c r="C11" s="2"/>
      <c r="D11" s="2"/>
      <c r="E11" s="2"/>
      <c r="F11" s="2"/>
      <c r="G11" s="2"/>
      <c r="H11" s="2"/>
      <c r="I11" s="11"/>
      <c r="J11" s="12"/>
      <c r="K11" s="12"/>
      <c r="L11" s="12"/>
      <c r="M11" s="12"/>
      <c r="N11" s="12"/>
      <c r="O11" s="2"/>
      <c r="P11" s="2"/>
      <c r="Q11" s="2"/>
      <c r="R11" s="2"/>
      <c r="S11" s="2"/>
      <c r="T11" s="2"/>
      <c r="U11" s="2"/>
    </row>
    <row r="12" spans="1:21" ht="28.5" x14ac:dyDescent="0.25">
      <c r="A12" s="2"/>
      <c r="B12" s="2"/>
      <c r="C12" s="30" t="s">
        <v>25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ht="21" x14ac:dyDescent="0.25">
      <c r="A13" s="9"/>
      <c r="B13" s="14"/>
      <c r="C13" s="31" t="s">
        <v>7</v>
      </c>
      <c r="D13" s="31"/>
      <c r="E13" s="31"/>
      <c r="F13" s="31"/>
      <c r="G13" s="31"/>
      <c r="H13" s="31"/>
      <c r="I13" s="31"/>
      <c r="J13" s="31"/>
      <c r="K13" s="31"/>
      <c r="L13" s="15"/>
      <c r="M13" s="31" t="s">
        <v>8</v>
      </c>
      <c r="N13" s="31"/>
      <c r="O13" s="31"/>
      <c r="P13" s="31"/>
      <c r="Q13" s="31"/>
      <c r="R13" s="31"/>
      <c r="S13" s="31"/>
      <c r="T13" s="31"/>
      <c r="U13" s="31"/>
    </row>
    <row r="14" spans="1:21" ht="18" x14ac:dyDescent="0.25">
      <c r="A14" s="16"/>
      <c r="B14" s="17"/>
      <c r="C14" s="17"/>
      <c r="D14" s="17"/>
      <c r="E14" s="17"/>
      <c r="F14" s="27" t="s">
        <v>9</v>
      </c>
      <c r="G14" s="27"/>
      <c r="H14" s="27" t="s">
        <v>10</v>
      </c>
      <c r="I14" s="27"/>
      <c r="J14" s="27" t="s">
        <v>10</v>
      </c>
      <c r="K14" s="27"/>
      <c r="L14" s="17"/>
      <c r="M14" s="17"/>
      <c r="N14" s="17"/>
      <c r="O14" s="17"/>
      <c r="P14" s="27" t="s">
        <v>9</v>
      </c>
      <c r="Q14" s="27"/>
      <c r="R14" s="27" t="s">
        <v>10</v>
      </c>
      <c r="S14" s="27"/>
      <c r="T14" s="27" t="s">
        <v>10</v>
      </c>
      <c r="U14" s="27"/>
    </row>
    <row r="15" spans="1:21" ht="108" x14ac:dyDescent="0.25">
      <c r="A15" s="18" t="s">
        <v>11</v>
      </c>
      <c r="B15" s="18" t="s">
        <v>12</v>
      </c>
      <c r="C15" s="19" t="s">
        <v>13</v>
      </c>
      <c r="D15" s="20" t="s">
        <v>14</v>
      </c>
      <c r="E15" s="18" t="s">
        <v>15</v>
      </c>
      <c r="F15" s="19" t="s">
        <v>16</v>
      </c>
      <c r="G15" s="20" t="s">
        <v>17</v>
      </c>
      <c r="H15" s="19" t="s">
        <v>18</v>
      </c>
      <c r="I15" s="20" t="s">
        <v>19</v>
      </c>
      <c r="J15" s="19" t="s">
        <v>20</v>
      </c>
      <c r="K15" s="20" t="s">
        <v>21</v>
      </c>
      <c r="L15" s="17"/>
      <c r="M15" s="19" t="s">
        <v>13</v>
      </c>
      <c r="N15" s="20" t="s">
        <v>14</v>
      </c>
      <c r="O15" s="18" t="s">
        <v>15</v>
      </c>
      <c r="P15" s="19" t="s">
        <v>16</v>
      </c>
      <c r="Q15" s="20" t="s">
        <v>22</v>
      </c>
      <c r="R15" s="19" t="s">
        <v>18</v>
      </c>
      <c r="S15" s="20" t="s">
        <v>19</v>
      </c>
      <c r="T15" s="19" t="s">
        <v>23</v>
      </c>
      <c r="U15" s="20" t="s">
        <v>21</v>
      </c>
    </row>
    <row r="16" spans="1:21" ht="18.75" x14ac:dyDescent="0.25">
      <c r="A16" s="21">
        <v>1</v>
      </c>
      <c r="B16" s="22">
        <f>($B$9*A16)/B$8</f>
        <v>107.14285714285714</v>
      </c>
      <c r="C16" s="23">
        <v>10</v>
      </c>
      <c r="D16" s="23">
        <f>[1]Hoja3!B$5</f>
        <v>250</v>
      </c>
      <c r="E16" s="24">
        <f>IF((D16+C16-B16)&gt;0,0,D16+C16-B16)</f>
        <v>0</v>
      </c>
      <c r="F16" s="25">
        <f>IF(G16=0,0,-E16-G16)</f>
        <v>0</v>
      </c>
      <c r="G16" s="25">
        <f>IF($E16&gt;=0,0,IF(-$E16*[1]Hoja3!B$8&gt;[1]Hoja3!$B$6,[1]Hoja3!$B$6,-$E16*[1]Hoja3!$B$8))</f>
        <v>0</v>
      </c>
      <c r="H16" s="25">
        <f>C16+F16</f>
        <v>10</v>
      </c>
      <c r="I16" s="25">
        <f>D16+G16</f>
        <v>250</v>
      </c>
      <c r="J16" s="26">
        <f>H16*[1]Hoja3!$B$10</f>
        <v>285717</v>
      </c>
      <c r="K16" s="26">
        <f>I16*[1]Hoja3!$B$10</f>
        <v>7142925</v>
      </c>
      <c r="L16" s="2"/>
      <c r="M16" s="23">
        <v>15</v>
      </c>
      <c r="N16" s="23">
        <f>D16</f>
        <v>250</v>
      </c>
      <c r="O16" s="24">
        <f>IF((N16+M16-B16)&gt;0,0,N16+M16-B16)</f>
        <v>0</v>
      </c>
      <c r="P16" s="25">
        <f>IF(Q16=0,0,-O16-Q16)</f>
        <v>0</v>
      </c>
      <c r="Q16" s="25">
        <f>IF($O16&gt;=0,0,IF(-$O16*[1]Hoja3!B$9&gt;[1]Hoja3!$B$6,[1]Hoja3!$B$6,-$O16*[1]Hoja3!$B$9))</f>
        <v>0</v>
      </c>
      <c r="R16" s="25">
        <f>M16+P16</f>
        <v>15</v>
      </c>
      <c r="S16" s="25">
        <f>N16+Q16</f>
        <v>250</v>
      </c>
      <c r="T16" s="26">
        <f>R16*[1]Hoja3!$B$10</f>
        <v>428575.5</v>
      </c>
      <c r="U16" s="26">
        <f>S16*[1]Hoja3!$B$10</f>
        <v>7142925</v>
      </c>
    </row>
    <row r="17" spans="1:21" ht="18.75" x14ac:dyDescent="0.25">
      <c r="A17" s="21">
        <v>1.5</v>
      </c>
      <c r="B17" s="22">
        <f>($B$9*A17)/B$8</f>
        <v>160.71428571428572</v>
      </c>
      <c r="C17" s="23">
        <v>10</v>
      </c>
      <c r="D17" s="23">
        <f>[1]Hoja3!B$5</f>
        <v>250</v>
      </c>
      <c r="E17" s="24">
        <f t="shared" ref="E17:E38" si="0">IF((D17+C17-B17)&gt;0,0,D17+C17-B17)</f>
        <v>0</v>
      </c>
      <c r="F17" s="25">
        <f>IF(G17=0,0,-E17-G17)</f>
        <v>0</v>
      </c>
      <c r="G17" s="25">
        <f>IF($E17&gt;=0,0,IF(-$E17*[1]Hoja3!B$8&gt;[1]Hoja3!$B$6,[1]Hoja3!$B$6,-$E17*[1]Hoja3!$B$8))</f>
        <v>0</v>
      </c>
      <c r="H17" s="25">
        <f>C17+F17</f>
        <v>10</v>
      </c>
      <c r="I17" s="25">
        <f>D17+G17</f>
        <v>250</v>
      </c>
      <c r="J17" s="26">
        <f>H17*[1]Hoja3!$B$10</f>
        <v>285717</v>
      </c>
      <c r="K17" s="26">
        <f>I17*[1]Hoja3!$B$10</f>
        <v>7142925</v>
      </c>
      <c r="L17" s="2"/>
      <c r="M17" s="23">
        <v>15</v>
      </c>
      <c r="N17" s="23">
        <f>D17</f>
        <v>250</v>
      </c>
      <c r="O17" s="24">
        <f t="shared" ref="O17:O38" si="1">IF((N17+M17-B17)&gt;0,0,N17+M17-B17)</f>
        <v>0</v>
      </c>
      <c r="P17" s="25">
        <f>IF(Q17=0,0,-O17-Q17)</f>
        <v>0</v>
      </c>
      <c r="Q17" s="25">
        <f>IF($O17&gt;=0,0,IF(-$O17*[1]Hoja3!B$9&gt;[1]Hoja3!$B$6,[1]Hoja3!$B$6,-$O17*[1]Hoja3!$B$9))</f>
        <v>0</v>
      </c>
      <c r="R17" s="25">
        <f>M17+P17</f>
        <v>15</v>
      </c>
      <c r="S17" s="25">
        <f>N17+Q17</f>
        <v>250</v>
      </c>
      <c r="T17" s="26">
        <f>R17*[1]Hoja3!$B$10</f>
        <v>428575.5</v>
      </c>
      <c r="U17" s="26">
        <f>S17*[1]Hoja3!$B$10</f>
        <v>7142925</v>
      </c>
    </row>
    <row r="18" spans="1:21" ht="18.75" x14ac:dyDescent="0.25">
      <c r="A18" s="21">
        <v>2</v>
      </c>
      <c r="B18" s="22">
        <f t="shared" ref="B18:B38" si="2">($B$9*A18)/B$8</f>
        <v>214.28571428571428</v>
      </c>
      <c r="C18" s="23">
        <v>10</v>
      </c>
      <c r="D18" s="23">
        <f>[1]Hoja3!B$5</f>
        <v>250</v>
      </c>
      <c r="E18" s="24">
        <f t="shared" si="0"/>
        <v>0</v>
      </c>
      <c r="F18" s="25">
        <f t="shared" ref="F18:F38" si="3">IF(G18=0,0,-E18-G18)</f>
        <v>0</v>
      </c>
      <c r="G18" s="25">
        <f>IF($E18&gt;=0,0,IF(-$E18*[1]Hoja3!B$8&gt;[1]Hoja3!$B$6,[1]Hoja3!$B$6,-$E18*[1]Hoja3!$B$8))</f>
        <v>0</v>
      </c>
      <c r="H18" s="25">
        <f t="shared" ref="H18:I33" si="4">C18+F18</f>
        <v>10</v>
      </c>
      <c r="I18" s="25">
        <f t="shared" si="4"/>
        <v>250</v>
      </c>
      <c r="J18" s="26">
        <f>H18*[1]Hoja3!$B$10</f>
        <v>285717</v>
      </c>
      <c r="K18" s="26">
        <f>I18*[1]Hoja3!$B$10</f>
        <v>7142925</v>
      </c>
      <c r="L18" s="2"/>
      <c r="M18" s="23">
        <v>15</v>
      </c>
      <c r="N18" s="23">
        <f t="shared" ref="N18:N38" si="5">D18</f>
        <v>250</v>
      </c>
      <c r="O18" s="24">
        <f t="shared" si="1"/>
        <v>0</v>
      </c>
      <c r="P18" s="25">
        <f t="shared" ref="P18:P38" si="6">IF(Q18=0,0,-O18-Q18)</f>
        <v>0</v>
      </c>
      <c r="Q18" s="25">
        <f>IF($O18&gt;=0,0,IF(-$O18*[1]Hoja3!B$9&gt;[1]Hoja3!$B$6,[1]Hoja3!$B$6,-$O18*[1]Hoja3!$B$9))</f>
        <v>0</v>
      </c>
      <c r="R18" s="25">
        <f t="shared" ref="R18:S33" si="7">M18+P18</f>
        <v>15</v>
      </c>
      <c r="S18" s="25">
        <f t="shared" si="7"/>
        <v>250</v>
      </c>
      <c r="T18" s="26">
        <f>R18*[1]Hoja3!$B$10</f>
        <v>428575.5</v>
      </c>
      <c r="U18" s="26">
        <f>S18*[1]Hoja3!$B$10</f>
        <v>7142925</v>
      </c>
    </row>
    <row r="19" spans="1:21" ht="18.75" x14ac:dyDescent="0.25">
      <c r="A19" s="21">
        <v>2.5</v>
      </c>
      <c r="B19" s="22">
        <f t="shared" si="2"/>
        <v>267.85714285714283</v>
      </c>
      <c r="C19" s="23">
        <v>10</v>
      </c>
      <c r="D19" s="23">
        <f>[1]Hoja3!B$5</f>
        <v>250</v>
      </c>
      <c r="E19" s="24">
        <f t="shared" si="0"/>
        <v>-7.8571428571428328</v>
      </c>
      <c r="F19" s="25">
        <f t="shared" si="3"/>
        <v>1.5714285714285658</v>
      </c>
      <c r="G19" s="25">
        <f>IF($E19&gt;=0,0,IF(-$E19*[1]Hoja3!B$8&gt;[1]Hoja3!$B$6,[1]Hoja3!$B$6,-$E19*[1]Hoja3!$B$8))</f>
        <v>6.2857142857142669</v>
      </c>
      <c r="H19" s="25">
        <f t="shared" si="4"/>
        <v>11.571428571428566</v>
      </c>
      <c r="I19" s="25">
        <f t="shared" si="4"/>
        <v>256.28571428571428</v>
      </c>
      <c r="J19" s="26">
        <f>H19*[1]Hoja3!$B$10</f>
        <v>330615.38571428554</v>
      </c>
      <c r="K19" s="26">
        <f>I19*[1]Hoja3!$B$10</f>
        <v>7322518.5428571431</v>
      </c>
      <c r="L19" s="2"/>
      <c r="M19" s="23">
        <v>15</v>
      </c>
      <c r="N19" s="23">
        <f t="shared" si="5"/>
        <v>250</v>
      </c>
      <c r="O19" s="24">
        <f t="shared" si="1"/>
        <v>-2.8571428571428328</v>
      </c>
      <c r="P19" s="25">
        <f t="shared" si="6"/>
        <v>0.7142857142857082</v>
      </c>
      <c r="Q19" s="25">
        <f>IF($O19&gt;=0,0,IF(-$O19*[1]Hoja3!B$9&gt;[1]Hoja3!$B$6,[1]Hoja3!$B$6,-$O19*[1]Hoja3!$B$9))</f>
        <v>2.1428571428571246</v>
      </c>
      <c r="R19" s="25">
        <f t="shared" si="7"/>
        <v>15.714285714285708</v>
      </c>
      <c r="S19" s="25">
        <f t="shared" si="7"/>
        <v>252.14285714285711</v>
      </c>
      <c r="T19" s="26">
        <f>R19*[1]Hoja3!$B$10</f>
        <v>448983.85714285698</v>
      </c>
      <c r="U19" s="26">
        <f>S19*[1]Hoja3!$B$10</f>
        <v>7204150.0714285709</v>
      </c>
    </row>
    <row r="20" spans="1:21" ht="18.75" x14ac:dyDescent="0.25">
      <c r="A20" s="21">
        <v>3</v>
      </c>
      <c r="B20" s="22">
        <f t="shared" si="2"/>
        <v>321.42857142857144</v>
      </c>
      <c r="C20" s="23">
        <v>10</v>
      </c>
      <c r="D20" s="23">
        <f>[1]Hoja3!B$5</f>
        <v>250</v>
      </c>
      <c r="E20" s="24">
        <f t="shared" si="0"/>
        <v>-61.428571428571445</v>
      </c>
      <c r="F20" s="25">
        <f t="shared" si="3"/>
        <v>12.285714285714285</v>
      </c>
      <c r="G20" s="25">
        <f>IF($E20&gt;=0,0,IF(-$E20*[1]Hoja3!B$8&gt;[1]Hoja3!$B$6,[1]Hoja3!$B$6,-$E20*[1]Hoja3!$B$8))</f>
        <v>49.14285714285716</v>
      </c>
      <c r="H20" s="25">
        <f t="shared" si="4"/>
        <v>22.285714285714285</v>
      </c>
      <c r="I20" s="25">
        <f t="shared" si="4"/>
        <v>299.14285714285717</v>
      </c>
      <c r="J20" s="26">
        <f>H20*[1]Hoja3!$B$10</f>
        <v>636740.74285714282</v>
      </c>
      <c r="K20" s="26">
        <f>I20*[1]Hoja3!$B$10</f>
        <v>8547019.9714285731</v>
      </c>
      <c r="L20" s="2"/>
      <c r="M20" s="23">
        <v>15</v>
      </c>
      <c r="N20" s="23">
        <f t="shared" si="5"/>
        <v>250</v>
      </c>
      <c r="O20" s="24">
        <f t="shared" si="1"/>
        <v>-56.428571428571445</v>
      </c>
      <c r="P20" s="25">
        <f t="shared" si="6"/>
        <v>14.107142857142861</v>
      </c>
      <c r="Q20" s="25">
        <f>IF($O20&gt;=0,0,IF(-$O20*[1]Hoja3!B$9&gt;[1]Hoja3!$B$6,[1]Hoja3!$B$6,-$O20*[1]Hoja3!$B$9))</f>
        <v>42.321428571428584</v>
      </c>
      <c r="R20" s="25">
        <f t="shared" si="7"/>
        <v>29.107142857142861</v>
      </c>
      <c r="S20" s="25">
        <f t="shared" si="7"/>
        <v>292.32142857142856</v>
      </c>
      <c r="T20" s="26">
        <f>R20*[1]Hoja3!$B$10</f>
        <v>831640.55357142875</v>
      </c>
      <c r="U20" s="26">
        <f>S20*[1]Hoja3!$B$10</f>
        <v>8352120.1607142854</v>
      </c>
    </row>
    <row r="21" spans="1:21" ht="18.75" x14ac:dyDescent="0.25">
      <c r="A21" s="21">
        <v>3.5</v>
      </c>
      <c r="B21" s="22">
        <f t="shared" si="2"/>
        <v>375</v>
      </c>
      <c r="C21" s="23">
        <v>10</v>
      </c>
      <c r="D21" s="23">
        <f>[1]Hoja3!B$5</f>
        <v>250</v>
      </c>
      <c r="E21" s="24">
        <f t="shared" si="0"/>
        <v>-115</v>
      </c>
      <c r="F21" s="25">
        <f t="shared" si="3"/>
        <v>23</v>
      </c>
      <c r="G21" s="25">
        <f>IF($E21&gt;=0,0,IF(-$E21*[1]Hoja3!B$8&gt;[1]Hoja3!$B$6,[1]Hoja3!$B$6,-$E21*[1]Hoja3!$B$8))</f>
        <v>92</v>
      </c>
      <c r="H21" s="25">
        <f t="shared" si="4"/>
        <v>33</v>
      </c>
      <c r="I21" s="25">
        <f t="shared" si="4"/>
        <v>342</v>
      </c>
      <c r="J21" s="26">
        <f>H21*[1]Hoja3!$B$10</f>
        <v>942866.1</v>
      </c>
      <c r="K21" s="26">
        <f>I21*[1]Hoja3!$B$10</f>
        <v>9771521.4000000004</v>
      </c>
      <c r="L21" s="2"/>
      <c r="M21" s="23">
        <v>15</v>
      </c>
      <c r="N21" s="23">
        <f t="shared" si="5"/>
        <v>250</v>
      </c>
      <c r="O21" s="24">
        <f t="shared" si="1"/>
        <v>-110</v>
      </c>
      <c r="P21" s="25">
        <f t="shared" si="6"/>
        <v>27.5</v>
      </c>
      <c r="Q21" s="25">
        <f>IF($O21&gt;=0,0,IF(-$O21*[1]Hoja3!B$9&gt;[1]Hoja3!$B$6,[1]Hoja3!$B$6,-$O21*[1]Hoja3!$B$9))</f>
        <v>82.5</v>
      </c>
      <c r="R21" s="25">
        <f t="shared" si="7"/>
        <v>42.5</v>
      </c>
      <c r="S21" s="25">
        <f t="shared" si="7"/>
        <v>332.5</v>
      </c>
      <c r="T21" s="26">
        <f>R21*[1]Hoja3!$B$10</f>
        <v>1214297.25</v>
      </c>
      <c r="U21" s="26">
        <f>S21*[1]Hoja3!$B$10</f>
        <v>9500090.25</v>
      </c>
    </row>
    <row r="22" spans="1:21" ht="18.75" x14ac:dyDescent="0.25">
      <c r="A22" s="21">
        <v>4</v>
      </c>
      <c r="B22" s="22">
        <f t="shared" si="2"/>
        <v>428.57142857142856</v>
      </c>
      <c r="C22" s="23">
        <v>10</v>
      </c>
      <c r="D22" s="23">
        <f>[1]Hoja3!B$5</f>
        <v>250</v>
      </c>
      <c r="E22" s="24">
        <f t="shared" si="0"/>
        <v>-168.57142857142856</v>
      </c>
      <c r="F22" s="25">
        <f t="shared" si="3"/>
        <v>33.714285714285694</v>
      </c>
      <c r="G22" s="25">
        <f>IF($E22&gt;=0,0,IF(-$E22*[1]Hoja3!B$8&gt;[1]Hoja3!$B$6,[1]Hoja3!$B$6,-$E22*[1]Hoja3!$B$8))</f>
        <v>134.85714285714286</v>
      </c>
      <c r="H22" s="25">
        <f t="shared" si="4"/>
        <v>43.714285714285694</v>
      </c>
      <c r="I22" s="25">
        <f t="shared" si="4"/>
        <v>384.85714285714289</v>
      </c>
      <c r="J22" s="26">
        <f>H22*[1]Hoja3!$B$10</f>
        <v>1248991.4571428567</v>
      </c>
      <c r="K22" s="26">
        <f>I22*[1]Hoja3!$B$10</f>
        <v>10996022.828571429</v>
      </c>
      <c r="L22" s="2"/>
      <c r="M22" s="23">
        <v>15</v>
      </c>
      <c r="N22" s="23">
        <f t="shared" si="5"/>
        <v>250</v>
      </c>
      <c r="O22" s="24">
        <f t="shared" si="1"/>
        <v>-163.57142857142856</v>
      </c>
      <c r="P22" s="25">
        <f t="shared" si="6"/>
        <v>40.892857142857139</v>
      </c>
      <c r="Q22" s="25">
        <f>IF($O22&gt;=0,0,IF(-$O22*[1]Hoja3!B$9&gt;[1]Hoja3!$B$6,[1]Hoja3!$B$6,-$O22*[1]Hoja3!$B$9))</f>
        <v>122.67857142857142</v>
      </c>
      <c r="R22" s="25">
        <f t="shared" si="7"/>
        <v>55.892857142857139</v>
      </c>
      <c r="S22" s="25">
        <f t="shared" si="7"/>
        <v>372.67857142857144</v>
      </c>
      <c r="T22" s="26">
        <f>R22*[1]Hoja3!$B$10</f>
        <v>1596953.9464285714</v>
      </c>
      <c r="U22" s="26">
        <f>S22*[1]Hoja3!$B$10</f>
        <v>10648060.339285715</v>
      </c>
    </row>
    <row r="23" spans="1:21" ht="18.75" x14ac:dyDescent="0.25">
      <c r="A23" s="21">
        <v>4.5</v>
      </c>
      <c r="B23" s="22">
        <f t="shared" si="2"/>
        <v>482.14285714285717</v>
      </c>
      <c r="C23" s="23">
        <v>10</v>
      </c>
      <c r="D23" s="23">
        <f>[1]Hoja3!B$5</f>
        <v>250</v>
      </c>
      <c r="E23" s="24">
        <f t="shared" si="0"/>
        <v>-222.14285714285717</v>
      </c>
      <c r="F23" s="25">
        <f t="shared" si="3"/>
        <v>44.428571428571416</v>
      </c>
      <c r="G23" s="25">
        <f>IF($E23&gt;=0,0,IF(-$E23*[1]Hoja3!B$8&gt;[1]Hoja3!$B$6,[1]Hoja3!$B$6,-$E23*[1]Hoja3!$B$8))</f>
        <v>177.71428571428575</v>
      </c>
      <c r="H23" s="25">
        <f t="shared" si="4"/>
        <v>54.428571428571416</v>
      </c>
      <c r="I23" s="25">
        <f t="shared" si="4"/>
        <v>427.71428571428578</v>
      </c>
      <c r="J23" s="26">
        <f>H23*[1]Hoja3!$B$10</f>
        <v>1555116.8142857139</v>
      </c>
      <c r="K23" s="26">
        <f>I23*[1]Hoja3!$B$10</f>
        <v>12220524.257142859</v>
      </c>
      <c r="L23" s="2"/>
      <c r="M23" s="23">
        <v>15</v>
      </c>
      <c r="N23" s="23">
        <f t="shared" si="5"/>
        <v>250</v>
      </c>
      <c r="O23" s="24">
        <f t="shared" si="1"/>
        <v>-217.14285714285717</v>
      </c>
      <c r="P23" s="25">
        <f t="shared" si="6"/>
        <v>54.285714285714278</v>
      </c>
      <c r="Q23" s="25">
        <f>IF($O23&gt;=0,0,IF(-$O23*[1]Hoja3!B$9&gt;[1]Hoja3!$B$6,[1]Hoja3!$B$6,-$O23*[1]Hoja3!$B$9))</f>
        <v>162.85714285714289</v>
      </c>
      <c r="R23" s="25">
        <f t="shared" si="7"/>
        <v>69.285714285714278</v>
      </c>
      <c r="S23" s="25">
        <f t="shared" si="7"/>
        <v>412.85714285714289</v>
      </c>
      <c r="T23" s="26">
        <f>R23*[1]Hoja3!$B$10</f>
        <v>1979610.6428571427</v>
      </c>
      <c r="U23" s="26">
        <f>S23*[1]Hoja3!$B$10</f>
        <v>11796030.428571429</v>
      </c>
    </row>
    <row r="24" spans="1:21" ht="18.75" x14ac:dyDescent="0.25">
      <c r="A24" s="21">
        <v>5</v>
      </c>
      <c r="B24" s="22">
        <f t="shared" si="2"/>
        <v>535.71428571428567</v>
      </c>
      <c r="C24" s="23">
        <v>10</v>
      </c>
      <c r="D24" s="23">
        <f>[1]Hoja3!B$5</f>
        <v>250</v>
      </c>
      <c r="E24" s="24">
        <f t="shared" si="0"/>
        <v>-275.71428571428567</v>
      </c>
      <c r="F24" s="25">
        <f t="shared" si="3"/>
        <v>55.14285714285711</v>
      </c>
      <c r="G24" s="25">
        <f>IF($E24&gt;=0,0,IF(-$E24*[1]Hoja3!B$8&gt;[1]Hoja3!$B$6,[1]Hoja3!$B$6,-$E24*[1]Hoja3!$B$8))</f>
        <v>220.57142857142856</v>
      </c>
      <c r="H24" s="25">
        <f t="shared" si="4"/>
        <v>65.14285714285711</v>
      </c>
      <c r="I24" s="25">
        <f t="shared" si="4"/>
        <v>470.57142857142856</v>
      </c>
      <c r="J24" s="26">
        <f>H24*[1]Hoja3!$B$10</f>
        <v>1861242.1714285705</v>
      </c>
      <c r="K24" s="26">
        <f>I24*[1]Hoja3!$B$10</f>
        <v>13445025.685714286</v>
      </c>
      <c r="L24" s="2"/>
      <c r="M24" s="23">
        <v>15</v>
      </c>
      <c r="N24" s="23">
        <f t="shared" si="5"/>
        <v>250</v>
      </c>
      <c r="O24" s="24">
        <f t="shared" si="1"/>
        <v>-270.71428571428567</v>
      </c>
      <c r="P24" s="25">
        <f t="shared" si="6"/>
        <v>67.678571428571416</v>
      </c>
      <c r="Q24" s="25">
        <f>IF($O24&gt;=0,0,IF(-$O24*[1]Hoja3!B$9&gt;[1]Hoja3!$B$6,[1]Hoja3!$B$6,-$O24*[1]Hoja3!$B$9))</f>
        <v>203.03571428571425</v>
      </c>
      <c r="R24" s="25">
        <f t="shared" si="7"/>
        <v>82.678571428571416</v>
      </c>
      <c r="S24" s="25">
        <f t="shared" si="7"/>
        <v>453.03571428571422</v>
      </c>
      <c r="T24" s="26">
        <f>R24*[1]Hoja3!$B$10</f>
        <v>2362267.3392857141</v>
      </c>
      <c r="U24" s="26">
        <f>S24*[1]Hoja3!$B$10</f>
        <v>12944000.517857142</v>
      </c>
    </row>
    <row r="25" spans="1:21" ht="18.75" x14ac:dyDescent="0.25">
      <c r="A25" s="21">
        <v>5.5</v>
      </c>
      <c r="B25" s="22">
        <f t="shared" si="2"/>
        <v>589.28571428571433</v>
      </c>
      <c r="C25" s="23">
        <v>10</v>
      </c>
      <c r="D25" s="23">
        <f>[1]Hoja3!B$5</f>
        <v>250</v>
      </c>
      <c r="E25" s="24">
        <f t="shared" si="0"/>
        <v>-329.28571428571433</v>
      </c>
      <c r="F25" s="25">
        <f t="shared" si="3"/>
        <v>65.857142857142833</v>
      </c>
      <c r="G25" s="25">
        <f>IF($E25&gt;=0,0,IF(-$E25*[1]Hoja3!B$8&gt;[1]Hoja3!$B$6,[1]Hoja3!$B$6,-$E25*[1]Hoja3!$B$8))</f>
        <v>263.4285714285715</v>
      </c>
      <c r="H25" s="25">
        <f t="shared" si="4"/>
        <v>75.857142857142833</v>
      </c>
      <c r="I25" s="25">
        <f t="shared" si="4"/>
        <v>513.42857142857156</v>
      </c>
      <c r="J25" s="26">
        <f>H25*[1]Hoja3!$B$10</f>
        <v>2167367.5285714278</v>
      </c>
      <c r="K25" s="26">
        <f>I25*[1]Hoja3!$B$10</f>
        <v>14669527.114285719</v>
      </c>
      <c r="L25" s="2"/>
      <c r="M25" s="23">
        <v>15</v>
      </c>
      <c r="N25" s="23">
        <f t="shared" si="5"/>
        <v>250</v>
      </c>
      <c r="O25" s="24">
        <f t="shared" si="1"/>
        <v>-324.28571428571433</v>
      </c>
      <c r="P25" s="25">
        <f t="shared" si="6"/>
        <v>81.071428571428584</v>
      </c>
      <c r="Q25" s="25">
        <f>IF($O25&gt;=0,0,IF(-$O25*[1]Hoja3!B$9&gt;[1]Hoja3!$B$6,[1]Hoja3!$B$6,-$O25*[1]Hoja3!$B$9))</f>
        <v>243.21428571428575</v>
      </c>
      <c r="R25" s="25">
        <f t="shared" si="7"/>
        <v>96.071428571428584</v>
      </c>
      <c r="S25" s="25">
        <f t="shared" si="7"/>
        <v>493.21428571428578</v>
      </c>
      <c r="T25" s="26">
        <f>R25*[1]Hoja3!$B$10</f>
        <v>2744924.0357142859</v>
      </c>
      <c r="U25" s="26">
        <f>S25*[1]Hoja3!$B$10</f>
        <v>14091970.60714286</v>
      </c>
    </row>
    <row r="26" spans="1:21" ht="18.75" x14ac:dyDescent="0.25">
      <c r="A26" s="21">
        <v>6</v>
      </c>
      <c r="B26" s="22">
        <f t="shared" si="2"/>
        <v>642.85714285714289</v>
      </c>
      <c r="C26" s="23">
        <v>10</v>
      </c>
      <c r="D26" s="23">
        <f>[1]Hoja3!B$5</f>
        <v>250</v>
      </c>
      <c r="E26" s="24">
        <f t="shared" si="0"/>
        <v>-382.85714285714289</v>
      </c>
      <c r="F26" s="25">
        <f t="shared" si="3"/>
        <v>76.571428571428555</v>
      </c>
      <c r="G26" s="25">
        <f>IF($E26&gt;=0,0,IF(-$E26*[1]Hoja3!B$8&gt;[1]Hoja3!$B$6,[1]Hoja3!$B$6,-$E26*[1]Hoja3!$B$8))</f>
        <v>306.28571428571433</v>
      </c>
      <c r="H26" s="25">
        <f t="shared" si="4"/>
        <v>86.571428571428555</v>
      </c>
      <c r="I26" s="25">
        <f t="shared" si="4"/>
        <v>556.28571428571433</v>
      </c>
      <c r="J26" s="26">
        <f>H26*[1]Hoja3!$B$10</f>
        <v>2473492.8857142855</v>
      </c>
      <c r="K26" s="26">
        <f>I26*[1]Hoja3!$B$10</f>
        <v>15894028.542857144</v>
      </c>
      <c r="L26" s="2"/>
      <c r="M26" s="23">
        <v>15</v>
      </c>
      <c r="N26" s="23">
        <f t="shared" si="5"/>
        <v>250</v>
      </c>
      <c r="O26" s="24">
        <f t="shared" si="1"/>
        <v>-377.85714285714289</v>
      </c>
      <c r="P26" s="25">
        <f t="shared" si="6"/>
        <v>94.464285714285722</v>
      </c>
      <c r="Q26" s="25">
        <f>IF($O26&gt;=0,0,IF(-$O26*[1]Hoja3!B$9&gt;[1]Hoja3!$B$6,[1]Hoja3!$B$6,-$O26*[1]Hoja3!$B$9))</f>
        <v>283.39285714285717</v>
      </c>
      <c r="R26" s="25">
        <f t="shared" si="7"/>
        <v>109.46428571428572</v>
      </c>
      <c r="S26" s="25">
        <f t="shared" si="7"/>
        <v>533.39285714285711</v>
      </c>
      <c r="T26" s="26">
        <f>R26*[1]Hoja3!$B$10</f>
        <v>3127580.7321428573</v>
      </c>
      <c r="U26" s="26">
        <f>S26*[1]Hoja3!$B$10</f>
        <v>15239940.696428571</v>
      </c>
    </row>
    <row r="27" spans="1:21" ht="18.75" x14ac:dyDescent="0.25">
      <c r="A27" s="21">
        <v>6.5</v>
      </c>
      <c r="B27" s="22">
        <f t="shared" si="2"/>
        <v>696.42857142857144</v>
      </c>
      <c r="C27" s="23">
        <v>10</v>
      </c>
      <c r="D27" s="23">
        <f>[1]Hoja3!B$5</f>
        <v>250</v>
      </c>
      <c r="E27" s="24">
        <f t="shared" si="0"/>
        <v>-436.42857142857144</v>
      </c>
      <c r="F27" s="25">
        <f t="shared" si="3"/>
        <v>87.285714285714278</v>
      </c>
      <c r="G27" s="25">
        <f>IF($E27&gt;=0,0,IF(-$E27*[1]Hoja3!B$8&gt;[1]Hoja3!$B$6,[1]Hoja3!$B$6,-$E27*[1]Hoja3!$B$8))</f>
        <v>349.14285714285717</v>
      </c>
      <c r="H27" s="25">
        <f t="shared" si="4"/>
        <v>97.285714285714278</v>
      </c>
      <c r="I27" s="25">
        <f t="shared" si="4"/>
        <v>599.14285714285711</v>
      </c>
      <c r="J27" s="26">
        <f>H27*[1]Hoja3!$B$10</f>
        <v>2779618.2428571428</v>
      </c>
      <c r="K27" s="26">
        <f>I27*[1]Hoja3!$B$10</f>
        <v>17118529.971428569</v>
      </c>
      <c r="L27" s="2"/>
      <c r="M27" s="23">
        <v>15</v>
      </c>
      <c r="N27" s="23">
        <f t="shared" si="5"/>
        <v>250</v>
      </c>
      <c r="O27" s="24">
        <f t="shared" si="1"/>
        <v>-431.42857142857144</v>
      </c>
      <c r="P27" s="25">
        <f t="shared" si="6"/>
        <v>107.85714285714289</v>
      </c>
      <c r="Q27" s="25">
        <f>IF($O27&gt;=0,0,IF(-$O27*[1]Hoja3!B$9&gt;[1]Hoja3!$B$6,[1]Hoja3!$B$6,-$O27*[1]Hoja3!$B$9))</f>
        <v>323.57142857142856</v>
      </c>
      <c r="R27" s="25">
        <f t="shared" si="7"/>
        <v>122.85714285714289</v>
      </c>
      <c r="S27" s="25">
        <f t="shared" si="7"/>
        <v>573.57142857142856</v>
      </c>
      <c r="T27" s="26">
        <f>R27*[1]Hoja3!$B$10</f>
        <v>3510237.4285714296</v>
      </c>
      <c r="U27" s="26">
        <f>S27*[1]Hoja3!$B$10</f>
        <v>16387910.785714285</v>
      </c>
    </row>
    <row r="28" spans="1:21" ht="18.75" x14ac:dyDescent="0.25">
      <c r="A28" s="21">
        <v>7</v>
      </c>
      <c r="B28" s="22">
        <f t="shared" si="2"/>
        <v>750</v>
      </c>
      <c r="C28" s="23">
        <v>10</v>
      </c>
      <c r="D28" s="23">
        <f>[1]Hoja3!B$5</f>
        <v>250</v>
      </c>
      <c r="E28" s="24">
        <f t="shared" si="0"/>
        <v>-490</v>
      </c>
      <c r="F28" s="25">
        <f t="shared" si="3"/>
        <v>140</v>
      </c>
      <c r="G28" s="25">
        <f>IF($E28&gt;=0,0,IF(-$E28*[1]Hoja3!B$8&gt;[1]Hoja3!$B$6,[1]Hoja3!$B$6,-$E28*[1]Hoja3!$B$8))</f>
        <v>350</v>
      </c>
      <c r="H28" s="25">
        <f t="shared" si="4"/>
        <v>150</v>
      </c>
      <c r="I28" s="25">
        <f t="shared" si="4"/>
        <v>600</v>
      </c>
      <c r="J28" s="26">
        <f>H28*[1]Hoja3!$B$10</f>
        <v>4285755</v>
      </c>
      <c r="K28" s="26">
        <f>I28*[1]Hoja3!$B$10</f>
        <v>17143020</v>
      </c>
      <c r="L28" s="2"/>
      <c r="M28" s="23">
        <v>15</v>
      </c>
      <c r="N28" s="23">
        <f t="shared" si="5"/>
        <v>250</v>
      </c>
      <c r="O28" s="24">
        <f t="shared" si="1"/>
        <v>-485</v>
      </c>
      <c r="P28" s="25">
        <f t="shared" si="6"/>
        <v>135</v>
      </c>
      <c r="Q28" s="25">
        <f>IF($O28&gt;=0,0,IF(-$O28*[1]Hoja3!B$9&gt;[1]Hoja3!$B$6,[1]Hoja3!$B$6,-$O28*[1]Hoja3!$B$9))</f>
        <v>350</v>
      </c>
      <c r="R28" s="25">
        <f t="shared" si="7"/>
        <v>150</v>
      </c>
      <c r="S28" s="25">
        <f t="shared" si="7"/>
        <v>600</v>
      </c>
      <c r="T28" s="26">
        <f>R28*[1]Hoja3!$B$10</f>
        <v>4285755</v>
      </c>
      <c r="U28" s="26">
        <f>S28*[1]Hoja3!$B$10</f>
        <v>17143020</v>
      </c>
    </row>
    <row r="29" spans="1:21" ht="18.75" x14ac:dyDescent="0.25">
      <c r="A29" s="21">
        <v>7.5</v>
      </c>
      <c r="B29" s="22">
        <f t="shared" si="2"/>
        <v>803.57142857142856</v>
      </c>
      <c r="C29" s="23">
        <v>10</v>
      </c>
      <c r="D29" s="23">
        <f>[1]Hoja3!B$5</f>
        <v>250</v>
      </c>
      <c r="E29" s="24">
        <f t="shared" si="0"/>
        <v>-543.57142857142856</v>
      </c>
      <c r="F29" s="25">
        <f t="shared" si="3"/>
        <v>193.57142857142856</v>
      </c>
      <c r="G29" s="25">
        <f>IF($E29&gt;=0,0,IF(-$E29*[1]Hoja3!B$8&gt;[1]Hoja3!$B$6,[1]Hoja3!$B$6,-$E29*[1]Hoja3!$B$8))</f>
        <v>350</v>
      </c>
      <c r="H29" s="25">
        <f t="shared" si="4"/>
        <v>203.57142857142856</v>
      </c>
      <c r="I29" s="25">
        <f t="shared" si="4"/>
        <v>600</v>
      </c>
      <c r="J29" s="26">
        <f>H29*[1]Hoja3!$B$10</f>
        <v>5816381.7857142854</v>
      </c>
      <c r="K29" s="26">
        <f>I29*[1]Hoja3!$B$10</f>
        <v>17143020</v>
      </c>
      <c r="L29" s="2"/>
      <c r="M29" s="23">
        <v>15</v>
      </c>
      <c r="N29" s="23">
        <f t="shared" si="5"/>
        <v>250</v>
      </c>
      <c r="O29" s="24">
        <f t="shared" si="1"/>
        <v>-538.57142857142856</v>
      </c>
      <c r="P29" s="25">
        <f t="shared" si="6"/>
        <v>188.57142857142856</v>
      </c>
      <c r="Q29" s="25">
        <f>IF($O29&gt;=0,0,IF(-$O29*[1]Hoja3!B$9&gt;[1]Hoja3!$B$6,[1]Hoja3!$B$6,-$O29*[1]Hoja3!$B$9))</f>
        <v>350</v>
      </c>
      <c r="R29" s="25">
        <f t="shared" si="7"/>
        <v>203.57142857142856</v>
      </c>
      <c r="S29" s="25">
        <f t="shared" si="7"/>
        <v>600</v>
      </c>
      <c r="T29" s="26">
        <f>R29*[1]Hoja3!$B$10</f>
        <v>5816381.7857142854</v>
      </c>
      <c r="U29" s="26">
        <f>S29*[1]Hoja3!$B$10</f>
        <v>17143020</v>
      </c>
    </row>
    <row r="30" spans="1:21" ht="18.75" x14ac:dyDescent="0.25">
      <c r="A30" s="21">
        <v>8</v>
      </c>
      <c r="B30" s="22">
        <f t="shared" si="2"/>
        <v>857.14285714285711</v>
      </c>
      <c r="C30" s="23">
        <v>10</v>
      </c>
      <c r="D30" s="23">
        <f>[1]Hoja3!B$5</f>
        <v>250</v>
      </c>
      <c r="E30" s="24">
        <f t="shared" si="0"/>
        <v>-597.14285714285711</v>
      </c>
      <c r="F30" s="25">
        <f t="shared" si="3"/>
        <v>247.14285714285711</v>
      </c>
      <c r="G30" s="25">
        <f>IF($E30&gt;=0,0,IF(-$E30*[1]Hoja3!B$8&gt;[1]Hoja3!$B$6,[1]Hoja3!$B$6,-$E30*[1]Hoja3!$B$8))</f>
        <v>350</v>
      </c>
      <c r="H30" s="25">
        <f t="shared" si="4"/>
        <v>257.14285714285711</v>
      </c>
      <c r="I30" s="25">
        <f t="shared" si="4"/>
        <v>600</v>
      </c>
      <c r="J30" s="26">
        <f>H30*[1]Hoja3!$B$10</f>
        <v>7347008.5714285709</v>
      </c>
      <c r="K30" s="26">
        <f>I30*[1]Hoja3!$B$10</f>
        <v>17143020</v>
      </c>
      <c r="L30" s="2"/>
      <c r="M30" s="23">
        <v>15</v>
      </c>
      <c r="N30" s="23">
        <f t="shared" si="5"/>
        <v>250</v>
      </c>
      <c r="O30" s="24">
        <f t="shared" si="1"/>
        <v>-592.14285714285711</v>
      </c>
      <c r="P30" s="25">
        <f t="shared" si="6"/>
        <v>242.14285714285711</v>
      </c>
      <c r="Q30" s="25">
        <f>IF($O30&gt;=0,0,IF(-$O30*[1]Hoja3!B$9&gt;[1]Hoja3!$B$6,[1]Hoja3!$B$6,-$O30*[1]Hoja3!$B$9))</f>
        <v>350</v>
      </c>
      <c r="R30" s="25">
        <f t="shared" si="7"/>
        <v>257.14285714285711</v>
      </c>
      <c r="S30" s="25">
        <f t="shared" si="7"/>
        <v>600</v>
      </c>
      <c r="T30" s="26">
        <f>R30*[1]Hoja3!$B$10</f>
        <v>7347008.5714285709</v>
      </c>
      <c r="U30" s="26">
        <f>S30*[1]Hoja3!$B$10</f>
        <v>17143020</v>
      </c>
    </row>
    <row r="31" spans="1:21" ht="18.75" x14ac:dyDescent="0.25">
      <c r="A31" s="21">
        <v>8.5</v>
      </c>
      <c r="B31" s="22">
        <f t="shared" si="2"/>
        <v>910.71428571428567</v>
      </c>
      <c r="C31" s="23">
        <v>10</v>
      </c>
      <c r="D31" s="23">
        <f>[1]Hoja3!B$5</f>
        <v>250</v>
      </c>
      <c r="E31" s="24">
        <f t="shared" si="0"/>
        <v>-650.71428571428567</v>
      </c>
      <c r="F31" s="25">
        <f t="shared" si="3"/>
        <v>300.71428571428567</v>
      </c>
      <c r="G31" s="25">
        <f>IF($E31&gt;=0,0,IF(-$E31*[1]Hoja3!B$8&gt;[1]Hoja3!$B$6,[1]Hoja3!$B$6,-$E31*[1]Hoja3!$B$8))</f>
        <v>350</v>
      </c>
      <c r="H31" s="25">
        <f t="shared" si="4"/>
        <v>310.71428571428567</v>
      </c>
      <c r="I31" s="25">
        <f t="shared" si="4"/>
        <v>600</v>
      </c>
      <c r="J31" s="26">
        <f>H31*[1]Hoja3!$B$10</f>
        <v>8877635.3571428563</v>
      </c>
      <c r="K31" s="26">
        <f>I31*[1]Hoja3!$B$10</f>
        <v>17143020</v>
      </c>
      <c r="L31" s="2"/>
      <c r="M31" s="23">
        <v>15</v>
      </c>
      <c r="N31" s="23">
        <f t="shared" si="5"/>
        <v>250</v>
      </c>
      <c r="O31" s="24">
        <f t="shared" si="1"/>
        <v>-645.71428571428567</v>
      </c>
      <c r="P31" s="25">
        <f t="shared" si="6"/>
        <v>295.71428571428567</v>
      </c>
      <c r="Q31" s="25">
        <f>IF($O31&gt;=0,0,IF(-$O31*[1]Hoja3!B$9&gt;[1]Hoja3!$B$6,[1]Hoja3!$B$6,-$O31*[1]Hoja3!$B$9))</f>
        <v>350</v>
      </c>
      <c r="R31" s="25">
        <f t="shared" si="7"/>
        <v>310.71428571428567</v>
      </c>
      <c r="S31" s="25">
        <f t="shared" si="7"/>
        <v>600</v>
      </c>
      <c r="T31" s="26">
        <f>R31*[1]Hoja3!$B$10</f>
        <v>8877635.3571428563</v>
      </c>
      <c r="U31" s="26">
        <f>S31*[1]Hoja3!$B$10</f>
        <v>17143020</v>
      </c>
    </row>
    <row r="32" spans="1:21" ht="18.75" x14ac:dyDescent="0.25">
      <c r="A32" s="21">
        <v>9</v>
      </c>
      <c r="B32" s="22">
        <f t="shared" si="2"/>
        <v>964.28571428571433</v>
      </c>
      <c r="C32" s="23">
        <v>10</v>
      </c>
      <c r="D32" s="23">
        <f>[1]Hoja3!B$5</f>
        <v>250</v>
      </c>
      <c r="E32" s="24">
        <f t="shared" si="0"/>
        <v>-704.28571428571433</v>
      </c>
      <c r="F32" s="25">
        <f t="shared" si="3"/>
        <v>354.28571428571433</v>
      </c>
      <c r="G32" s="25">
        <f>IF($E32&gt;=0,0,IF(-$E32*[1]Hoja3!B$8&gt;[1]Hoja3!$B$6,[1]Hoja3!$B$6,-$E32*[1]Hoja3!$B$8))</f>
        <v>350</v>
      </c>
      <c r="H32" s="25">
        <f t="shared" si="4"/>
        <v>364.28571428571433</v>
      </c>
      <c r="I32" s="25">
        <f t="shared" si="4"/>
        <v>600</v>
      </c>
      <c r="J32" s="26">
        <f>H32*[1]Hoja3!$B$10</f>
        <v>10408262.142857144</v>
      </c>
      <c r="K32" s="26">
        <f>I32*[1]Hoja3!$B$10</f>
        <v>17143020</v>
      </c>
      <c r="L32" s="2"/>
      <c r="M32" s="23">
        <v>15</v>
      </c>
      <c r="N32" s="23">
        <f t="shared" si="5"/>
        <v>250</v>
      </c>
      <c r="O32" s="24">
        <f t="shared" si="1"/>
        <v>-699.28571428571433</v>
      </c>
      <c r="P32" s="25">
        <f t="shared" si="6"/>
        <v>349.28571428571433</v>
      </c>
      <c r="Q32" s="25">
        <f>IF($O32&gt;=0,0,IF(-$O32*[1]Hoja3!B$9&gt;[1]Hoja3!$B$6,[1]Hoja3!$B$6,-$O32*[1]Hoja3!$B$9))</f>
        <v>350</v>
      </c>
      <c r="R32" s="25">
        <f t="shared" si="7"/>
        <v>364.28571428571433</v>
      </c>
      <c r="S32" s="25">
        <f t="shared" si="7"/>
        <v>600</v>
      </c>
      <c r="T32" s="26">
        <f>R32*[1]Hoja3!$B$10</f>
        <v>10408262.142857144</v>
      </c>
      <c r="U32" s="26">
        <f>S32*[1]Hoja3!$B$10</f>
        <v>17143020</v>
      </c>
    </row>
    <row r="33" spans="1:21" ht="18.75" x14ac:dyDescent="0.25">
      <c r="A33" s="21">
        <v>9.5</v>
      </c>
      <c r="B33" s="22">
        <f t="shared" si="2"/>
        <v>1017.8571428571429</v>
      </c>
      <c r="C33" s="23">
        <v>10</v>
      </c>
      <c r="D33" s="23">
        <f>[1]Hoja3!B$5</f>
        <v>250</v>
      </c>
      <c r="E33" s="24">
        <f t="shared" si="0"/>
        <v>-757.85714285714289</v>
      </c>
      <c r="F33" s="25">
        <f t="shared" si="3"/>
        <v>407.85714285714289</v>
      </c>
      <c r="G33" s="25">
        <f>IF($E33&gt;=0,0,IF(-$E33*[1]Hoja3!B$8&gt;[1]Hoja3!$B$6,[1]Hoja3!$B$6,-$E33*[1]Hoja3!$B$8))</f>
        <v>350</v>
      </c>
      <c r="H33" s="25">
        <f t="shared" si="4"/>
        <v>417.85714285714289</v>
      </c>
      <c r="I33" s="25">
        <f t="shared" si="4"/>
        <v>600</v>
      </c>
      <c r="J33" s="26">
        <f>H33*[1]Hoja3!$B$10</f>
        <v>11938888.928571429</v>
      </c>
      <c r="K33" s="26">
        <f>I33*[1]Hoja3!$B$10</f>
        <v>17143020</v>
      </c>
      <c r="L33" s="2"/>
      <c r="M33" s="23">
        <v>15</v>
      </c>
      <c r="N33" s="23">
        <f t="shared" si="5"/>
        <v>250</v>
      </c>
      <c r="O33" s="24">
        <f t="shared" si="1"/>
        <v>-752.85714285714289</v>
      </c>
      <c r="P33" s="25">
        <f t="shared" si="6"/>
        <v>402.85714285714289</v>
      </c>
      <c r="Q33" s="25">
        <f>IF($O33&gt;=0,0,IF(-$O33*[1]Hoja3!B$9&gt;[1]Hoja3!$B$6,[1]Hoja3!$B$6,-$O33*[1]Hoja3!$B$9))</f>
        <v>350</v>
      </c>
      <c r="R33" s="25">
        <f t="shared" si="7"/>
        <v>417.85714285714289</v>
      </c>
      <c r="S33" s="25">
        <f t="shared" si="7"/>
        <v>600</v>
      </c>
      <c r="T33" s="26">
        <f>R33*[1]Hoja3!$B$10</f>
        <v>11938888.928571429</v>
      </c>
      <c r="U33" s="26">
        <f>S33*[1]Hoja3!$B$10</f>
        <v>17143020</v>
      </c>
    </row>
    <row r="34" spans="1:21" ht="18.75" x14ac:dyDescent="0.25">
      <c r="A34" s="21">
        <v>10</v>
      </c>
      <c r="B34" s="22">
        <f t="shared" si="2"/>
        <v>1071.4285714285713</v>
      </c>
      <c r="C34" s="23">
        <v>10</v>
      </c>
      <c r="D34" s="23">
        <f>[1]Hoja3!B$5</f>
        <v>250</v>
      </c>
      <c r="E34" s="24">
        <f t="shared" si="0"/>
        <v>-811.42857142857133</v>
      </c>
      <c r="F34" s="25">
        <f t="shared" si="3"/>
        <v>461.42857142857133</v>
      </c>
      <c r="G34" s="25">
        <f>IF($E34&gt;=0,0,IF(-$E34*[1]Hoja3!B$8&gt;[1]Hoja3!$B$6,[1]Hoja3!$B$6,-$E34*[1]Hoja3!$B$8))</f>
        <v>350</v>
      </c>
      <c r="H34" s="25">
        <f t="shared" ref="H34:I38" si="8">C34+F34</f>
        <v>471.42857142857133</v>
      </c>
      <c r="I34" s="25">
        <f t="shared" si="8"/>
        <v>600</v>
      </c>
      <c r="J34" s="26">
        <f>H34*[1]Hoja3!$B$10</f>
        <v>13469515.714285713</v>
      </c>
      <c r="K34" s="26">
        <f>I34*[1]Hoja3!$B$10</f>
        <v>17143020</v>
      </c>
      <c r="L34" s="2"/>
      <c r="M34" s="23">
        <v>15</v>
      </c>
      <c r="N34" s="23">
        <f t="shared" si="5"/>
        <v>250</v>
      </c>
      <c r="O34" s="24">
        <f t="shared" si="1"/>
        <v>-806.42857142857133</v>
      </c>
      <c r="P34" s="25">
        <f t="shared" si="6"/>
        <v>456.42857142857133</v>
      </c>
      <c r="Q34" s="25">
        <f>IF($O34&gt;=0,0,IF(-$O34*[1]Hoja3!B$9&gt;[1]Hoja3!$B$6,[1]Hoja3!$B$6,-$O34*[1]Hoja3!$B$9))</f>
        <v>350</v>
      </c>
      <c r="R34" s="25">
        <f t="shared" ref="R34:S38" si="9">M34+P34</f>
        <v>471.42857142857133</v>
      </c>
      <c r="S34" s="25">
        <f t="shared" si="9"/>
        <v>600</v>
      </c>
      <c r="T34" s="26">
        <f>R34*[1]Hoja3!$B$10</f>
        <v>13469515.714285713</v>
      </c>
      <c r="U34" s="26">
        <f>S34*[1]Hoja3!$B$10</f>
        <v>17143020</v>
      </c>
    </row>
    <row r="35" spans="1:21" ht="18.75" x14ac:dyDescent="0.25">
      <c r="A35" s="21">
        <v>10.5</v>
      </c>
      <c r="B35" s="22">
        <f t="shared" si="2"/>
        <v>1125</v>
      </c>
      <c r="C35" s="23">
        <v>10</v>
      </c>
      <c r="D35" s="23">
        <f>[1]Hoja3!B$5</f>
        <v>250</v>
      </c>
      <c r="E35" s="24">
        <f t="shared" si="0"/>
        <v>-865</v>
      </c>
      <c r="F35" s="25">
        <f t="shared" si="3"/>
        <v>515</v>
      </c>
      <c r="G35" s="25">
        <f>IF($E35&gt;=0,0,IF(-$E35*[1]Hoja3!B$8&gt;[1]Hoja3!$B$6,[1]Hoja3!$B$6,-$E35*[1]Hoja3!$B$8))</f>
        <v>350</v>
      </c>
      <c r="H35" s="25">
        <f t="shared" si="8"/>
        <v>525</v>
      </c>
      <c r="I35" s="25">
        <f t="shared" si="8"/>
        <v>600</v>
      </c>
      <c r="J35" s="26">
        <f>H35*[1]Hoja3!$B$10</f>
        <v>15000142.5</v>
      </c>
      <c r="K35" s="26">
        <f>I35*[1]Hoja3!$B$10</f>
        <v>17143020</v>
      </c>
      <c r="L35" s="2"/>
      <c r="M35" s="23">
        <v>15</v>
      </c>
      <c r="N35" s="23">
        <f t="shared" si="5"/>
        <v>250</v>
      </c>
      <c r="O35" s="24">
        <f t="shared" si="1"/>
        <v>-860</v>
      </c>
      <c r="P35" s="25">
        <f t="shared" si="6"/>
        <v>510</v>
      </c>
      <c r="Q35" s="25">
        <f>IF($O35&gt;=0,0,IF(-$O35*[1]Hoja3!B$9&gt;[1]Hoja3!$B$6,[1]Hoja3!$B$6,-$O35*[1]Hoja3!$B$9))</f>
        <v>350</v>
      </c>
      <c r="R35" s="25">
        <f t="shared" si="9"/>
        <v>525</v>
      </c>
      <c r="S35" s="25">
        <f t="shared" si="9"/>
        <v>600</v>
      </c>
      <c r="T35" s="26">
        <f>R35*[1]Hoja3!$B$10</f>
        <v>15000142.5</v>
      </c>
      <c r="U35" s="26">
        <f>S35*[1]Hoja3!$B$10</f>
        <v>17143020</v>
      </c>
    </row>
    <row r="36" spans="1:21" ht="18.75" x14ac:dyDescent="0.25">
      <c r="A36" s="21">
        <v>11</v>
      </c>
      <c r="B36" s="22">
        <f t="shared" si="2"/>
        <v>1178.5714285714287</v>
      </c>
      <c r="C36" s="23">
        <v>10</v>
      </c>
      <c r="D36" s="23">
        <f>[1]Hoja3!B$5</f>
        <v>250</v>
      </c>
      <c r="E36" s="24">
        <f t="shared" si="0"/>
        <v>-918.57142857142867</v>
      </c>
      <c r="F36" s="25">
        <f t="shared" si="3"/>
        <v>568.57142857142867</v>
      </c>
      <c r="G36" s="25">
        <f>IF($E36&gt;=0,0,IF(-$E36*[1]Hoja3!B$8&gt;[1]Hoja3!$B$6,[1]Hoja3!$B$6,-$E36*[1]Hoja3!$B$8))</f>
        <v>350</v>
      </c>
      <c r="H36" s="25">
        <f t="shared" si="8"/>
        <v>578.57142857142867</v>
      </c>
      <c r="I36" s="25">
        <f t="shared" si="8"/>
        <v>600</v>
      </c>
      <c r="J36" s="26">
        <f>H36*[1]Hoja3!$B$10</f>
        <v>16530769.285714289</v>
      </c>
      <c r="K36" s="26">
        <f>I36*[1]Hoja3!$B$10</f>
        <v>17143020</v>
      </c>
      <c r="L36" s="2"/>
      <c r="M36" s="23">
        <v>15</v>
      </c>
      <c r="N36" s="23">
        <f t="shared" si="5"/>
        <v>250</v>
      </c>
      <c r="O36" s="24">
        <f t="shared" si="1"/>
        <v>-913.57142857142867</v>
      </c>
      <c r="P36" s="25">
        <f t="shared" si="6"/>
        <v>563.57142857142867</v>
      </c>
      <c r="Q36" s="25">
        <f>IF($O36&gt;=0,0,IF(-$O36*[1]Hoja3!B$9&gt;[1]Hoja3!$B$6,[1]Hoja3!$B$6,-$O36*[1]Hoja3!$B$9))</f>
        <v>350</v>
      </c>
      <c r="R36" s="25">
        <f t="shared" si="9"/>
        <v>578.57142857142867</v>
      </c>
      <c r="S36" s="25">
        <f t="shared" si="9"/>
        <v>600</v>
      </c>
      <c r="T36" s="26">
        <f>R36*[1]Hoja3!$B$10</f>
        <v>16530769.285714289</v>
      </c>
      <c r="U36" s="26">
        <f>S36*[1]Hoja3!$B$10</f>
        <v>17143020</v>
      </c>
    </row>
    <row r="37" spans="1:21" ht="18.75" x14ac:dyDescent="0.25">
      <c r="A37" s="21">
        <v>11.5</v>
      </c>
      <c r="B37" s="22">
        <f t="shared" si="2"/>
        <v>1232.1428571428571</v>
      </c>
      <c r="C37" s="23">
        <v>10</v>
      </c>
      <c r="D37" s="23">
        <f>[1]Hoja3!B$5</f>
        <v>250</v>
      </c>
      <c r="E37" s="24">
        <f t="shared" si="0"/>
        <v>-972.14285714285711</v>
      </c>
      <c r="F37" s="25">
        <f t="shared" si="3"/>
        <v>622.14285714285711</v>
      </c>
      <c r="G37" s="25">
        <f>IF($E37&gt;=0,0,IF(-$E37*[1]Hoja3!B$8&gt;[1]Hoja3!$B$6,[1]Hoja3!$B$6,-$E37*[1]Hoja3!$B$8))</f>
        <v>350</v>
      </c>
      <c r="H37" s="25">
        <f t="shared" si="8"/>
        <v>632.14285714285711</v>
      </c>
      <c r="I37" s="25">
        <f t="shared" si="8"/>
        <v>600</v>
      </c>
      <c r="J37" s="26">
        <f>H37*[1]Hoja3!$B$10</f>
        <v>18061396.071428571</v>
      </c>
      <c r="K37" s="26">
        <f>I37*[1]Hoja3!$B$10</f>
        <v>17143020</v>
      </c>
      <c r="L37" s="2"/>
      <c r="M37" s="23">
        <v>15</v>
      </c>
      <c r="N37" s="23">
        <f t="shared" si="5"/>
        <v>250</v>
      </c>
      <c r="O37" s="24">
        <f t="shared" si="1"/>
        <v>-967.14285714285711</v>
      </c>
      <c r="P37" s="25">
        <f t="shared" si="6"/>
        <v>617.14285714285711</v>
      </c>
      <c r="Q37" s="25">
        <f>IF($O37&gt;=0,0,IF(-$O37*[1]Hoja3!B$9&gt;[1]Hoja3!$B$6,[1]Hoja3!$B$6,-$O37*[1]Hoja3!$B$9))</f>
        <v>350</v>
      </c>
      <c r="R37" s="25">
        <f t="shared" si="9"/>
        <v>632.14285714285711</v>
      </c>
      <c r="S37" s="25">
        <f t="shared" si="9"/>
        <v>600</v>
      </c>
      <c r="T37" s="26">
        <f>R37*[1]Hoja3!$B$10</f>
        <v>18061396.071428571</v>
      </c>
      <c r="U37" s="26">
        <f>S37*[1]Hoja3!$B$10</f>
        <v>17143020</v>
      </c>
    </row>
    <row r="38" spans="1:21" ht="18.75" x14ac:dyDescent="0.25">
      <c r="A38" s="21">
        <v>12</v>
      </c>
      <c r="B38" s="22">
        <f t="shared" si="2"/>
        <v>1285.7142857142858</v>
      </c>
      <c r="C38" s="23">
        <v>10</v>
      </c>
      <c r="D38" s="23">
        <f>[1]Hoja3!B$5</f>
        <v>250</v>
      </c>
      <c r="E38" s="24">
        <f t="shared" si="0"/>
        <v>-1025.7142857142858</v>
      </c>
      <c r="F38" s="25">
        <f t="shared" si="3"/>
        <v>675.71428571428578</v>
      </c>
      <c r="G38" s="25">
        <f>IF($E38&gt;=0,0,IF(-$E38*[1]Hoja3!B$8&gt;[1]Hoja3!$B$6,[1]Hoja3!$B$6,-$E38*[1]Hoja3!$B$8))</f>
        <v>350</v>
      </c>
      <c r="H38" s="25">
        <f t="shared" si="8"/>
        <v>685.71428571428578</v>
      </c>
      <c r="I38" s="25">
        <f t="shared" si="8"/>
        <v>600</v>
      </c>
      <c r="J38" s="26">
        <f>H38*[1]Hoja3!$B$10</f>
        <v>19592022.857142858</v>
      </c>
      <c r="K38" s="26">
        <f>I38*[1]Hoja3!$B$10</f>
        <v>17143020</v>
      </c>
      <c r="L38" s="2"/>
      <c r="M38" s="23">
        <v>15</v>
      </c>
      <c r="N38" s="23">
        <f t="shared" si="5"/>
        <v>250</v>
      </c>
      <c r="O38" s="24">
        <f t="shared" si="1"/>
        <v>-1020.7142857142858</v>
      </c>
      <c r="P38" s="25">
        <f t="shared" si="6"/>
        <v>670.71428571428578</v>
      </c>
      <c r="Q38" s="25">
        <f>IF($O38&gt;=0,0,IF(-$O38*[1]Hoja3!B$9&gt;[1]Hoja3!$B$6,[1]Hoja3!$B$6,-$O38*[1]Hoja3!$B$9))</f>
        <v>350</v>
      </c>
      <c r="R38" s="25">
        <f t="shared" si="9"/>
        <v>685.71428571428578</v>
      </c>
      <c r="S38" s="25">
        <f t="shared" si="9"/>
        <v>600</v>
      </c>
      <c r="T38" s="26">
        <f>R38*[1]Hoja3!$B$10</f>
        <v>19592022.857142858</v>
      </c>
      <c r="U38" s="26">
        <f>S38*[1]Hoja3!$B$10</f>
        <v>17143020</v>
      </c>
    </row>
  </sheetData>
  <sheetProtection algorithmName="SHA-512" hashValue="ogrTQPm39NxLVmP2x9Vb3WsKC2j/i9sTZekREpVIKl0AxWXdCVJHKe8gzbENDkDAi1ltsifeb1L7IpGi9i9R5g==" saltValue="Nb7HhtOyqThxtvU7Sbk6Cw==" spinCount="100000" sheet="1" objects="1" scenarios="1"/>
  <mergeCells count="12">
    <mergeCell ref="T14:U14"/>
    <mergeCell ref="A5:U5"/>
    <mergeCell ref="B8:C8"/>
    <mergeCell ref="B9:C9"/>
    <mergeCell ref="C12:U12"/>
    <mergeCell ref="C13:K13"/>
    <mergeCell ref="M13:U13"/>
    <mergeCell ref="F14:G14"/>
    <mergeCell ref="H14:I14"/>
    <mergeCell ref="J14:K14"/>
    <mergeCell ref="P14:Q14"/>
    <mergeCell ref="R14:S14"/>
  </mergeCells>
  <conditionalFormatting sqref="E16 E18 E20 E22 E24 E26 E28">
    <cfRule type="cellIs" dxfId="18" priority="18" operator="greaterThanOrEqual">
      <formula>0</formula>
    </cfRule>
    <cfRule type="cellIs" dxfId="17" priority="19" operator="lessThan">
      <formula>0</formula>
    </cfRule>
  </conditionalFormatting>
  <conditionalFormatting sqref="O18 O20 O22 O24 O26 O28">
    <cfRule type="cellIs" dxfId="16" priority="13" operator="greaterThanOrEqual">
      <formula>0</formula>
    </cfRule>
    <cfRule type="cellIs" dxfId="15" priority="14" operator="lessThan">
      <formula>0</formula>
    </cfRule>
  </conditionalFormatting>
  <conditionalFormatting sqref="E17 E19 E21 E23 E25 E27 E29">
    <cfRule type="cellIs" dxfId="14" priority="16" operator="greaterThanOrEqual">
      <formula>0</formula>
    </cfRule>
    <cfRule type="cellIs" dxfId="13" priority="17" operator="lessThan">
      <formula>0</formula>
    </cfRule>
  </conditionalFormatting>
  <conditionalFormatting sqref="O17 O19 O21 O23 O25 O27 O29">
    <cfRule type="cellIs" dxfId="12" priority="11" operator="greaterThanOrEqual">
      <formula>0</formula>
    </cfRule>
    <cfRule type="cellIs" dxfId="11" priority="12" operator="lessThan">
      <formula>0</formula>
    </cfRule>
  </conditionalFormatting>
  <conditionalFormatting sqref="E16:E29">
    <cfRule type="cellIs" dxfId="10" priority="15" operator="greaterThanOrEqual">
      <formula>0</formula>
    </cfRule>
  </conditionalFormatting>
  <conditionalFormatting sqref="O17:O29">
    <cfRule type="cellIs" dxfId="9" priority="10" operator="greaterThanOrEqual">
      <formula>0</formula>
    </cfRule>
  </conditionalFormatting>
  <conditionalFormatting sqref="O16">
    <cfRule type="cellIs" dxfId="8" priority="8" operator="greaterThanOrEqual">
      <formula>0</formula>
    </cfRule>
    <cfRule type="cellIs" dxfId="7" priority="9" operator="lessThan">
      <formula>0</formula>
    </cfRule>
  </conditionalFormatting>
  <conditionalFormatting sqref="O16">
    <cfRule type="cellIs" dxfId="6" priority="7" operator="greaterThanOrEqual">
      <formula>0</formula>
    </cfRule>
  </conditionalFormatting>
  <conditionalFormatting sqref="E30:E38">
    <cfRule type="cellIs" dxfId="5" priority="5" operator="greaterThanOrEqual">
      <formula>0</formula>
    </cfRule>
    <cfRule type="cellIs" dxfId="4" priority="6" operator="lessThan">
      <formula>0</formula>
    </cfRule>
  </conditionalFormatting>
  <conditionalFormatting sqref="O30:O38">
    <cfRule type="cellIs" dxfId="3" priority="2" operator="greaterThanOrEqual">
      <formula>0</formula>
    </cfRule>
    <cfRule type="cellIs" dxfId="2" priority="3" operator="lessThan">
      <formula>0</formula>
    </cfRule>
  </conditionalFormatting>
  <conditionalFormatting sqref="E30:E38">
    <cfRule type="cellIs" dxfId="1" priority="4" operator="greaterThanOrEqual">
      <formula>0</formula>
    </cfRule>
  </conditionalFormatting>
  <conditionalFormatting sqref="O30:O38">
    <cfRule type="cellIs" dxfId="0" priority="1" operator="greaterThanOr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 de subsidio y ahorro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Maximo Espinoza Avilan</dc:creator>
  <cp:lastModifiedBy>Maximo Espinoza Avilan</cp:lastModifiedBy>
  <dcterms:created xsi:type="dcterms:W3CDTF">2021-07-20T20:29:29Z</dcterms:created>
  <dcterms:modified xsi:type="dcterms:W3CDTF">2021-07-20T20:34:56Z</dcterms:modified>
</cp:coreProperties>
</file>