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style4.xml" ContentType="application/vnd.ms-office.chartstyle+xml"/>
  <Override PartName="/xl/charts/colors4.xml" ContentType="application/vnd.ms-office.chartcolorsty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Bes\DPH\Fondo Concursable\FSEV SELECCIONES\2021\2 Llamado Suelos Glosa 12\Documentos WEB\"/>
    </mc:Choice>
  </mc:AlternateContent>
  <xr:revisionPtr revIDLastSave="0" documentId="8_{B9ED7B75-7096-4CAA-800B-6BEB74A800A8}" xr6:coauthVersionLast="47" xr6:coauthVersionMax="47" xr10:uidLastSave="{00000000-0000-0000-0000-000000000000}"/>
  <bookViews>
    <workbookView xWindow="-120" yWindow="-120" windowWidth="19440" windowHeight="11640" tabRatio="540" firstSheet="4" activeTab="4" xr2:uid="{00000000-000D-0000-FFFF-FFFF00000000}"/>
  </bookViews>
  <sheets>
    <sheet name="Premios al ahorro (3)" sheetId="6" state="hidden" r:id="rId1"/>
    <sheet name="Premios al ahorro" sheetId="2" state="hidden" r:id="rId2"/>
    <sheet name="Premios al ahorro (2)" sheetId="5" state="hidden" r:id="rId3"/>
    <sheet name="Coesfuerzo suelo v.01" sheetId="9" state="hidden" r:id="rId4"/>
    <sheet name="Serie subsidio y ahorro" sheetId="19" r:id="rId5"/>
    <sheet name="Hoja3" sheetId="20" state="hidden" r:id="rId6"/>
    <sheet name="Coesfuerzo suelo v.02 (3)" sheetId="12" state="hidden" r:id="rId7"/>
    <sheet name="Coesfuerzo suelo v.02" sheetId="10" state="hidden" r:id="rId8"/>
    <sheet name="Coesfuerzo suelo v.02 (2)" sheetId="11" state="hidden" r:id="rId9"/>
    <sheet name="Hoja2" sheetId="8" state="hidden" r:id="rId10"/>
    <sheet name="Hoja1" sheetId="7" state="hidden" r:id="rId11"/>
    <sheet name="Propuesta AVC" sheetId="4" state="hidden" r:id="rId12"/>
  </sheets>
  <externalReferences>
    <externalReference r:id="rId13"/>
  </externalReferences>
  <definedNames>
    <definedName name="_xlnm.Print_Area" localSheetId="3">'Coesfuerzo suelo v.01'!$A$1:$Q$19</definedName>
    <definedName name="_xlnm.Print_Area" localSheetId="7">'Coesfuerzo suelo v.02'!$A$1:$L$15</definedName>
    <definedName name="_xlnm.Print_Area" localSheetId="8">'Coesfuerzo suelo v.02 (2)'!$A$1:$L$15</definedName>
    <definedName name="_xlnm.Print_Area" localSheetId="6">'Coesfuerzo suelo v.02 (3)'!$A$1:$L$15</definedName>
    <definedName name="_xlnm.Print_Area" localSheetId="2">'Premios al ahorro (2)'!$A$1:$P$42</definedName>
    <definedName name="_xlnm.Print_Area" localSheetId="4">'Serie subsidio y ahorro'!$A$7:$I$14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9" l="1"/>
  <c r="D30" i="19" s="1"/>
  <c r="B31" i="19"/>
  <c r="D31" i="19" s="1"/>
  <c r="B32" i="19"/>
  <c r="N32" i="19" s="1"/>
  <c r="D32" i="19"/>
  <c r="B33" i="19"/>
  <c r="D33" i="19"/>
  <c r="N33" i="19"/>
  <c r="B34" i="19"/>
  <c r="D34" i="19" s="1"/>
  <c r="B35" i="19"/>
  <c r="D35" i="19" s="1"/>
  <c r="B36" i="19"/>
  <c r="N36" i="19" s="1"/>
  <c r="B37" i="19"/>
  <c r="N37" i="19" s="1"/>
  <c r="B38" i="19"/>
  <c r="D38" i="19" s="1"/>
  <c r="B39" i="19"/>
  <c r="N39" i="19" s="1"/>
  <c r="C47" i="19"/>
  <c r="M17" i="19"/>
  <c r="M18" i="19" s="1"/>
  <c r="M19" i="19" s="1"/>
  <c r="M20" i="19" s="1"/>
  <c r="M21" i="19" s="1"/>
  <c r="M22" i="19" s="1"/>
  <c r="M23" i="19" s="1"/>
  <c r="M24" i="19" s="1"/>
  <c r="M25" i="19" s="1"/>
  <c r="M26" i="19" s="1"/>
  <c r="M27" i="19" s="1"/>
  <c r="M28" i="19" s="1"/>
  <c r="M29" i="19" s="1"/>
  <c r="M30" i="19" s="1"/>
  <c r="C18" i="19"/>
  <c r="C19" i="19" s="1"/>
  <c r="C20" i="19" s="1"/>
  <c r="C21" i="19" s="1"/>
  <c r="C22" i="19" s="1"/>
  <c r="C23" i="19" s="1"/>
  <c r="D39" i="19" l="1"/>
  <c r="D37" i="19"/>
  <c r="D36" i="19"/>
  <c r="C48" i="19"/>
  <c r="C49" i="19" s="1"/>
  <c r="C50" i="19" s="1"/>
  <c r="C51" i="19" s="1"/>
  <c r="C52" i="19" s="1"/>
  <c r="C53" i="19" s="1"/>
  <c r="C54" i="19" s="1"/>
  <c r="C55" i="19" s="1"/>
  <c r="C56" i="19" s="1"/>
  <c r="C57" i="19" s="1"/>
  <c r="C58" i="19" s="1"/>
  <c r="C59" i="19" s="1"/>
  <c r="C60" i="19" s="1"/>
  <c r="C61" i="19" s="1"/>
  <c r="C62" i="19" s="1"/>
  <c r="C63" i="19" s="1"/>
  <c r="C64" i="19" s="1"/>
  <c r="C65" i="19" s="1"/>
  <c r="C66" i="19" s="1"/>
  <c r="C67" i="19" s="1"/>
  <c r="C68" i="19" s="1"/>
  <c r="C69" i="19" s="1"/>
  <c r="M47" i="19"/>
  <c r="M48" i="19" s="1"/>
  <c r="M49" i="19" s="1"/>
  <c r="M50" i="19" s="1"/>
  <c r="M51" i="19" s="1"/>
  <c r="M52" i="19" s="1"/>
  <c r="M53" i="19" s="1"/>
  <c r="M54" i="19" s="1"/>
  <c r="M55" i="19" s="1"/>
  <c r="M56" i="19" s="1"/>
  <c r="M57" i="19" s="1"/>
  <c r="M58" i="19" s="1"/>
  <c r="M59" i="19" s="1"/>
  <c r="M60" i="19" s="1"/>
  <c r="M61" i="19" s="1"/>
  <c r="M62" i="19" s="1"/>
  <c r="M63" i="19" s="1"/>
  <c r="M64" i="19" s="1"/>
  <c r="M65" i="19" s="1"/>
  <c r="M66" i="19" s="1"/>
  <c r="M67" i="19" s="1"/>
  <c r="M68" i="19" s="1"/>
  <c r="M69" i="19" s="1"/>
  <c r="C24" i="19"/>
  <c r="C25" i="19" s="1"/>
  <c r="C26" i="19" s="1"/>
  <c r="C27" i="19" s="1"/>
  <c r="C28" i="19" s="1"/>
  <c r="C29" i="19" s="1"/>
  <c r="C30" i="19" s="1"/>
  <c r="N31" i="19"/>
  <c r="N34" i="19"/>
  <c r="M31" i="19"/>
  <c r="N38" i="19"/>
  <c r="N30" i="19"/>
  <c r="N35" i="19"/>
  <c r="E30" i="19" l="1"/>
  <c r="G30" i="19" s="1"/>
  <c r="F30" i="19" s="1"/>
  <c r="H30" i="19" s="1"/>
  <c r="J30" i="19" s="1"/>
  <c r="C31" i="19"/>
  <c r="E31" i="19" s="1"/>
  <c r="G31" i="19" s="1"/>
  <c r="F31" i="19" s="1"/>
  <c r="H31" i="19" s="1"/>
  <c r="J31" i="19" s="1"/>
  <c r="M32" i="19"/>
  <c r="O31" i="19"/>
  <c r="Q31" i="19" s="1"/>
  <c r="C32" i="19"/>
  <c r="O30" i="19"/>
  <c r="Q30" i="19" s="1"/>
  <c r="P30" i="19" s="1"/>
  <c r="R30" i="19" s="1"/>
  <c r="T30" i="19" s="1"/>
  <c r="I31" i="19" l="1"/>
  <c r="K31" i="19" s="1"/>
  <c r="I30" i="19"/>
  <c r="K30" i="19" s="1"/>
  <c r="M33" i="19"/>
  <c r="O32" i="19"/>
  <c r="Q32" i="19" s="1"/>
  <c r="S30" i="19"/>
  <c r="U30" i="19" s="1"/>
  <c r="C33" i="19"/>
  <c r="E32" i="19"/>
  <c r="G32" i="19" s="1"/>
  <c r="P31" i="19"/>
  <c r="R31" i="19" s="1"/>
  <c r="T31" i="19" s="1"/>
  <c r="S31" i="19"/>
  <c r="U31" i="19" s="1"/>
  <c r="F32" i="19" l="1"/>
  <c r="H32" i="19" s="1"/>
  <c r="J32" i="19" s="1"/>
  <c r="I32" i="19"/>
  <c r="K32" i="19" s="1"/>
  <c r="E33" i="19"/>
  <c r="G33" i="19" s="1"/>
  <c r="C34" i="19"/>
  <c r="P32" i="19"/>
  <c r="R32" i="19" s="1"/>
  <c r="T32" i="19" s="1"/>
  <c r="S32" i="19"/>
  <c r="U32" i="19" s="1"/>
  <c r="M34" i="19"/>
  <c r="O33" i="19"/>
  <c r="Q33" i="19" s="1"/>
  <c r="C35" i="19" l="1"/>
  <c r="E34" i="19"/>
  <c r="G34" i="19" s="1"/>
  <c r="I33" i="19"/>
  <c r="K33" i="19" s="1"/>
  <c r="F33" i="19"/>
  <c r="H33" i="19" s="1"/>
  <c r="J33" i="19" s="1"/>
  <c r="P33" i="19"/>
  <c r="R33" i="19" s="1"/>
  <c r="T33" i="19" s="1"/>
  <c r="S33" i="19"/>
  <c r="U33" i="19" s="1"/>
  <c r="M35" i="19"/>
  <c r="O34" i="19"/>
  <c r="Q34" i="19" s="1"/>
  <c r="M36" i="19" l="1"/>
  <c r="O35" i="19"/>
  <c r="Q35" i="19" s="1"/>
  <c r="F34" i="19"/>
  <c r="H34" i="19" s="1"/>
  <c r="J34" i="19" s="1"/>
  <c r="I34" i="19"/>
  <c r="K34" i="19" s="1"/>
  <c r="P34" i="19"/>
  <c r="R34" i="19" s="1"/>
  <c r="T34" i="19" s="1"/>
  <c r="S34" i="19"/>
  <c r="U34" i="19" s="1"/>
  <c r="C36" i="19"/>
  <c r="E35" i="19"/>
  <c r="G35" i="19" s="1"/>
  <c r="B1" i="20"/>
  <c r="B2" i="20" s="1"/>
  <c r="C37" i="19" l="1"/>
  <c r="E36" i="19"/>
  <c r="G36" i="19" s="1"/>
  <c r="P35" i="19"/>
  <c r="R35" i="19" s="1"/>
  <c r="T35" i="19" s="1"/>
  <c r="S35" i="19"/>
  <c r="U35" i="19" s="1"/>
  <c r="F35" i="19"/>
  <c r="H35" i="19" s="1"/>
  <c r="J35" i="19" s="1"/>
  <c r="I35" i="19"/>
  <c r="K35" i="19" s="1"/>
  <c r="M37" i="19"/>
  <c r="O36" i="19"/>
  <c r="Q36" i="19" s="1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F36" i="19" l="1"/>
  <c r="H36" i="19" s="1"/>
  <c r="J36" i="19" s="1"/>
  <c r="I36" i="19"/>
  <c r="K36" i="19" s="1"/>
  <c r="P36" i="19"/>
  <c r="R36" i="19" s="1"/>
  <c r="T36" i="19" s="1"/>
  <c r="S36" i="19"/>
  <c r="U36" i="19" s="1"/>
  <c r="C38" i="19"/>
  <c r="E37" i="19"/>
  <c r="G37" i="19" s="1"/>
  <c r="M38" i="19"/>
  <c r="O37" i="19"/>
  <c r="Q37" i="19" s="1"/>
  <c r="N18" i="19"/>
  <c r="O18" i="19" s="1"/>
  <c r="Q18" i="19" s="1"/>
  <c r="P18" i="19" s="1"/>
  <c r="R18" i="19" s="1"/>
  <c r="T18" i="19" s="1"/>
  <c r="D18" i="19"/>
  <c r="E18" i="19" s="1"/>
  <c r="G18" i="19" s="1"/>
  <c r="F18" i="19" s="1"/>
  <c r="H18" i="19" s="1"/>
  <c r="J18" i="19" s="1"/>
  <c r="N17" i="19"/>
  <c r="O17" i="19" s="1"/>
  <c r="Q17" i="19" s="1"/>
  <c r="P17" i="19" s="1"/>
  <c r="R17" i="19" s="1"/>
  <c r="T17" i="19" s="1"/>
  <c r="D17" i="19"/>
  <c r="E17" i="19" s="1"/>
  <c r="G17" i="19" s="1"/>
  <c r="F17" i="19" s="1"/>
  <c r="H17" i="19" s="1"/>
  <c r="J17" i="19" s="1"/>
  <c r="D21" i="19"/>
  <c r="E21" i="19" s="1"/>
  <c r="G21" i="19" s="1"/>
  <c r="I21" i="19" s="1"/>
  <c r="K21" i="19" s="1"/>
  <c r="N21" i="19"/>
  <c r="O21" i="19" s="1"/>
  <c r="Q21" i="19" s="1"/>
  <c r="D27" i="19"/>
  <c r="E27" i="19" s="1"/>
  <c r="G27" i="19" s="1"/>
  <c r="N27" i="19"/>
  <c r="O27" i="19" s="1"/>
  <c r="Q27" i="19" s="1"/>
  <c r="D19" i="19"/>
  <c r="E19" i="19" s="1"/>
  <c r="G19" i="19" s="1"/>
  <c r="F19" i="19" s="1"/>
  <c r="H19" i="19" s="1"/>
  <c r="J19" i="19" s="1"/>
  <c r="N19" i="19"/>
  <c r="O19" i="19" s="1"/>
  <c r="Q19" i="19" s="1"/>
  <c r="D22" i="19"/>
  <c r="E22" i="19" s="1"/>
  <c r="G22" i="19" s="1"/>
  <c r="F22" i="19" s="1"/>
  <c r="H22" i="19" s="1"/>
  <c r="J22" i="19" s="1"/>
  <c r="N22" i="19"/>
  <c r="O22" i="19" s="1"/>
  <c r="Q22" i="19" s="1"/>
  <c r="P22" i="19" s="1"/>
  <c r="R22" i="19" s="1"/>
  <c r="T22" i="19" s="1"/>
  <c r="D20" i="19"/>
  <c r="E20" i="19" s="1"/>
  <c r="G20" i="19" s="1"/>
  <c r="F20" i="19" s="1"/>
  <c r="H20" i="19" s="1"/>
  <c r="J20" i="19" s="1"/>
  <c r="N20" i="19"/>
  <c r="O20" i="19" s="1"/>
  <c r="Q20" i="19" s="1"/>
  <c r="D25" i="19"/>
  <c r="E25" i="19" s="1"/>
  <c r="G25" i="19" s="1"/>
  <c r="N25" i="19"/>
  <c r="O25" i="19" s="1"/>
  <c r="Q25" i="19" s="1"/>
  <c r="S25" i="19" s="1"/>
  <c r="U25" i="19" s="1"/>
  <c r="D29" i="19"/>
  <c r="E29" i="19" s="1"/>
  <c r="G29" i="19" s="1"/>
  <c r="I29" i="19" s="1"/>
  <c r="K29" i="19" s="1"/>
  <c r="N29" i="19"/>
  <c r="O29" i="19" s="1"/>
  <c r="Q29" i="19" s="1"/>
  <c r="D28" i="19"/>
  <c r="E28" i="19" s="1"/>
  <c r="G28" i="19" s="1"/>
  <c r="F28" i="19" s="1"/>
  <c r="H28" i="19" s="1"/>
  <c r="J28" i="19" s="1"/>
  <c r="N28" i="19"/>
  <c r="D26" i="19"/>
  <c r="E26" i="19" s="1"/>
  <c r="G26" i="19" s="1"/>
  <c r="F26" i="19" s="1"/>
  <c r="H26" i="19" s="1"/>
  <c r="J26" i="19" s="1"/>
  <c r="N26" i="19"/>
  <c r="O26" i="19" s="1"/>
  <c r="Q26" i="19" s="1"/>
  <c r="P26" i="19" s="1"/>
  <c r="R26" i="19" s="1"/>
  <c r="T26" i="19" s="1"/>
  <c r="D24" i="19"/>
  <c r="E24" i="19" s="1"/>
  <c r="G24" i="19" s="1"/>
  <c r="I24" i="19" s="1"/>
  <c r="K24" i="19" s="1"/>
  <c r="N24" i="19"/>
  <c r="O24" i="19" s="1"/>
  <c r="Q24" i="19" s="1"/>
  <c r="D23" i="19"/>
  <c r="E23" i="19" s="1"/>
  <c r="G23" i="19" s="1"/>
  <c r="N23" i="19"/>
  <c r="O23" i="19" s="1"/>
  <c r="Q23" i="19" s="1"/>
  <c r="B66" i="19"/>
  <c r="B67" i="19"/>
  <c r="B68" i="19"/>
  <c r="I17" i="19" l="1"/>
  <c r="K17" i="19" s="1"/>
  <c r="I19" i="19"/>
  <c r="K19" i="19" s="1"/>
  <c r="F37" i="19"/>
  <c r="H37" i="19" s="1"/>
  <c r="J37" i="19" s="1"/>
  <c r="I37" i="19"/>
  <c r="K37" i="19" s="1"/>
  <c r="C39" i="19"/>
  <c r="E38" i="19"/>
  <c r="G38" i="19" s="1"/>
  <c r="P37" i="19"/>
  <c r="R37" i="19" s="1"/>
  <c r="T37" i="19" s="1"/>
  <c r="S37" i="19"/>
  <c r="U37" i="19" s="1"/>
  <c r="M39" i="19"/>
  <c r="O38" i="19"/>
  <c r="Q38" i="19" s="1"/>
  <c r="S18" i="19"/>
  <c r="U18" i="19" s="1"/>
  <c r="P23" i="19"/>
  <c r="R23" i="19" s="1"/>
  <c r="T23" i="19" s="1"/>
  <c r="S23" i="19"/>
  <c r="U23" i="19" s="1"/>
  <c r="S19" i="19"/>
  <c r="U19" i="19" s="1"/>
  <c r="P19" i="19"/>
  <c r="R19" i="19" s="1"/>
  <c r="T19" i="19" s="1"/>
  <c r="F23" i="19"/>
  <c r="H23" i="19" s="1"/>
  <c r="J23" i="19" s="1"/>
  <c r="I23" i="19"/>
  <c r="K23" i="19" s="1"/>
  <c r="D66" i="19"/>
  <c r="E66" i="19" s="1"/>
  <c r="G66" i="19" s="1"/>
  <c r="I66" i="19" s="1"/>
  <c r="K66" i="19" s="1"/>
  <c r="N66" i="19"/>
  <c r="O66" i="19" s="1"/>
  <c r="Q66" i="19" s="1"/>
  <c r="S66" i="19" s="1"/>
  <c r="U66" i="19" s="1"/>
  <c r="D68" i="19"/>
  <c r="E68" i="19" s="1"/>
  <c r="G68" i="19" s="1"/>
  <c r="I68" i="19" s="1"/>
  <c r="K68" i="19" s="1"/>
  <c r="N68" i="19"/>
  <c r="O68" i="19" s="1"/>
  <c r="Q68" i="19" s="1"/>
  <c r="S68" i="19" s="1"/>
  <c r="U68" i="19" s="1"/>
  <c r="I22" i="19"/>
  <c r="K22" i="19" s="1"/>
  <c r="N67" i="19"/>
  <c r="O67" i="19" s="1"/>
  <c r="Q67" i="19" s="1"/>
  <c r="P67" i="19" s="1"/>
  <c r="R67" i="19" s="1"/>
  <c r="T67" i="19" s="1"/>
  <c r="D67" i="19"/>
  <c r="E67" i="19" s="1"/>
  <c r="G67" i="19" s="1"/>
  <c r="I67" i="19" s="1"/>
  <c r="K67" i="19" s="1"/>
  <c r="I27" i="19"/>
  <c r="K27" i="19" s="1"/>
  <c r="F27" i="19"/>
  <c r="H27" i="19" s="1"/>
  <c r="J27" i="19" s="1"/>
  <c r="I18" i="19"/>
  <c r="K18" i="19" s="1"/>
  <c r="F24" i="19"/>
  <c r="H24" i="19" s="1"/>
  <c r="J24" i="19" s="1"/>
  <c r="F29" i="19"/>
  <c r="H29" i="19" s="1"/>
  <c r="J29" i="19" s="1"/>
  <c r="P25" i="19"/>
  <c r="R25" i="19" s="1"/>
  <c r="T25" i="19" s="1"/>
  <c r="I20" i="19"/>
  <c r="K20" i="19" s="1"/>
  <c r="S26" i="19"/>
  <c r="U26" i="19" s="1"/>
  <c r="F21" i="19"/>
  <c r="H21" i="19" s="1"/>
  <c r="J21" i="19" s="1"/>
  <c r="S22" i="19"/>
  <c r="U22" i="19" s="1"/>
  <c r="O28" i="19"/>
  <c r="Q28" i="19" s="1"/>
  <c r="P28" i="19" s="1"/>
  <c r="R28" i="19" s="1"/>
  <c r="T28" i="19" s="1"/>
  <c r="P20" i="19"/>
  <c r="R20" i="19" s="1"/>
  <c r="T20" i="19" s="1"/>
  <c r="S20" i="19"/>
  <c r="U20" i="19" s="1"/>
  <c r="P29" i="19"/>
  <c r="R29" i="19" s="1"/>
  <c r="T29" i="19" s="1"/>
  <c r="S29" i="19"/>
  <c r="U29" i="19" s="1"/>
  <c r="P24" i="19"/>
  <c r="R24" i="19" s="1"/>
  <c r="T24" i="19" s="1"/>
  <c r="S24" i="19"/>
  <c r="U24" i="19" s="1"/>
  <c r="S17" i="19"/>
  <c r="U17" i="19" s="1"/>
  <c r="I26" i="19"/>
  <c r="K26" i="19" s="1"/>
  <c r="F25" i="19"/>
  <c r="H25" i="19" s="1"/>
  <c r="J25" i="19" s="1"/>
  <c r="I25" i="19"/>
  <c r="K25" i="19" s="1"/>
  <c r="P21" i="19"/>
  <c r="R21" i="19" s="1"/>
  <c r="T21" i="19" s="1"/>
  <c r="S21" i="19"/>
  <c r="U21" i="19" s="1"/>
  <c r="I28" i="19"/>
  <c r="K28" i="19" s="1"/>
  <c r="P27" i="19"/>
  <c r="R27" i="19" s="1"/>
  <c r="T27" i="19" s="1"/>
  <c r="S27" i="19"/>
  <c r="U27" i="19" s="1"/>
  <c r="B69" i="19"/>
  <c r="B62" i="19"/>
  <c r="B63" i="19"/>
  <c r="B64" i="19"/>
  <c r="B65" i="19"/>
  <c r="B60" i="19"/>
  <c r="B61" i="19"/>
  <c r="B49" i="19"/>
  <c r="B50" i="19"/>
  <c r="B51" i="19"/>
  <c r="B52" i="19"/>
  <c r="B53" i="19"/>
  <c r="B54" i="19"/>
  <c r="B55" i="19"/>
  <c r="B56" i="19"/>
  <c r="B57" i="19"/>
  <c r="B58" i="19"/>
  <c r="B59" i="19"/>
  <c r="B48" i="19"/>
  <c r="B47" i="19"/>
  <c r="F38" i="19" l="1"/>
  <c r="H38" i="19" s="1"/>
  <c r="J38" i="19" s="1"/>
  <c r="I38" i="19"/>
  <c r="K38" i="19" s="1"/>
  <c r="E39" i="19"/>
  <c r="G39" i="19" s="1"/>
  <c r="P38" i="19"/>
  <c r="R38" i="19" s="1"/>
  <c r="T38" i="19" s="1"/>
  <c r="S38" i="19"/>
  <c r="U38" i="19" s="1"/>
  <c r="O39" i="19"/>
  <c r="Q39" i="19" s="1"/>
  <c r="D47" i="19"/>
  <c r="E47" i="19" s="1"/>
  <c r="G47" i="19" s="1"/>
  <c r="N47" i="19"/>
  <c r="D53" i="19"/>
  <c r="N53" i="19"/>
  <c r="O53" i="19" s="1"/>
  <c r="Q53" i="19" s="1"/>
  <c r="N64" i="19"/>
  <c r="O64" i="19" s="1"/>
  <c r="Q64" i="19" s="1"/>
  <c r="D64" i="19"/>
  <c r="E64" i="19" s="1"/>
  <c r="G64" i="19" s="1"/>
  <c r="F64" i="19" s="1"/>
  <c r="H64" i="19" s="1"/>
  <c r="J64" i="19" s="1"/>
  <c r="N48" i="19"/>
  <c r="O48" i="19" s="1"/>
  <c r="Q48" i="19" s="1"/>
  <c r="D48" i="19"/>
  <c r="E48" i="19" s="1"/>
  <c r="G48" i="19" s="1"/>
  <c r="F48" i="19" s="1"/>
  <c r="H48" i="19" s="1"/>
  <c r="J48" i="19" s="1"/>
  <c r="N59" i="19"/>
  <c r="O59" i="19" s="1"/>
  <c r="Q59" i="19" s="1"/>
  <c r="D59" i="19"/>
  <c r="E59" i="19" s="1"/>
  <c r="G59" i="19" s="1"/>
  <c r="F59" i="19" s="1"/>
  <c r="H59" i="19" s="1"/>
  <c r="J59" i="19" s="1"/>
  <c r="N63" i="19"/>
  <c r="O63" i="19" s="1"/>
  <c r="Q63" i="19" s="1"/>
  <c r="D63" i="19"/>
  <c r="E63" i="19" s="1"/>
  <c r="G63" i="19" s="1"/>
  <c r="F63" i="19" s="1"/>
  <c r="H63" i="19" s="1"/>
  <c r="J63" i="19" s="1"/>
  <c r="N57" i="19"/>
  <c r="O57" i="19" s="1"/>
  <c r="Q57" i="19" s="1"/>
  <c r="D57" i="19"/>
  <c r="E57" i="19" s="1"/>
  <c r="G57" i="19" s="1"/>
  <c r="D49" i="19"/>
  <c r="E49" i="19" s="1"/>
  <c r="G49" i="19" s="1"/>
  <c r="F49" i="19" s="1"/>
  <c r="H49" i="19" s="1"/>
  <c r="J49" i="19" s="1"/>
  <c r="N49" i="19"/>
  <c r="O49" i="19" s="1"/>
  <c r="Q49" i="19" s="1"/>
  <c r="D69" i="19"/>
  <c r="E69" i="19" s="1"/>
  <c r="G69" i="19" s="1"/>
  <c r="F69" i="19" s="1"/>
  <c r="H69" i="19" s="1"/>
  <c r="J69" i="19" s="1"/>
  <c r="N69" i="19"/>
  <c r="O69" i="19" s="1"/>
  <c r="Q69" i="19" s="1"/>
  <c r="P69" i="19" s="1"/>
  <c r="R69" i="19" s="1"/>
  <c r="T69" i="19" s="1"/>
  <c r="D52" i="19"/>
  <c r="E52" i="19" s="1"/>
  <c r="G52" i="19" s="1"/>
  <c r="I52" i="19" s="1"/>
  <c r="K52" i="19" s="1"/>
  <c r="N52" i="19"/>
  <c r="O52" i="19" s="1"/>
  <c r="Q52" i="19" s="1"/>
  <c r="N51" i="19"/>
  <c r="O51" i="19" s="1"/>
  <c r="Q51" i="19" s="1"/>
  <c r="D51" i="19"/>
  <c r="E51" i="19" s="1"/>
  <c r="G51" i="19" s="1"/>
  <c r="F51" i="19" s="1"/>
  <c r="H51" i="19" s="1"/>
  <c r="J51" i="19" s="1"/>
  <c r="N58" i="19"/>
  <c r="O58" i="19" s="1"/>
  <c r="Q58" i="19" s="1"/>
  <c r="D58" i="19"/>
  <c r="E58" i="19" s="1"/>
  <c r="G58" i="19" s="1"/>
  <c r="D50" i="19"/>
  <c r="E50" i="19" s="1"/>
  <c r="G50" i="19" s="1"/>
  <c r="N50" i="19"/>
  <c r="O50" i="19" s="1"/>
  <c r="Q50" i="19" s="1"/>
  <c r="N56" i="19"/>
  <c r="O56" i="19" s="1"/>
  <c r="Q56" i="19" s="1"/>
  <c r="D56" i="19"/>
  <c r="E56" i="19" s="1"/>
  <c r="G56" i="19" s="1"/>
  <c r="F56" i="19" s="1"/>
  <c r="H56" i="19" s="1"/>
  <c r="J56" i="19" s="1"/>
  <c r="D61" i="19"/>
  <c r="E61" i="19" s="1"/>
  <c r="G61" i="19" s="1"/>
  <c r="F61" i="19" s="1"/>
  <c r="H61" i="19" s="1"/>
  <c r="J61" i="19" s="1"/>
  <c r="N61" i="19"/>
  <c r="O61" i="19" s="1"/>
  <c r="Q61" i="19" s="1"/>
  <c r="D62" i="19"/>
  <c r="E62" i="19" s="1"/>
  <c r="G62" i="19" s="1"/>
  <c r="F62" i="19" s="1"/>
  <c r="H62" i="19" s="1"/>
  <c r="J62" i="19" s="1"/>
  <c r="N62" i="19"/>
  <c r="O62" i="19" s="1"/>
  <c r="Q62" i="19" s="1"/>
  <c r="N60" i="19"/>
  <c r="O60" i="19" s="1"/>
  <c r="Q60" i="19" s="1"/>
  <c r="D60" i="19"/>
  <c r="E60" i="19" s="1"/>
  <c r="G60" i="19" s="1"/>
  <c r="N55" i="19"/>
  <c r="O55" i="19" s="1"/>
  <c r="Q55" i="19" s="1"/>
  <c r="D55" i="19"/>
  <c r="E55" i="19" s="1"/>
  <c r="G55" i="19" s="1"/>
  <c r="D54" i="19"/>
  <c r="E54" i="19" s="1"/>
  <c r="G54" i="19" s="1"/>
  <c r="F54" i="19" s="1"/>
  <c r="H54" i="19" s="1"/>
  <c r="J54" i="19" s="1"/>
  <c r="N54" i="19"/>
  <c r="O54" i="19" s="1"/>
  <c r="Q54" i="19" s="1"/>
  <c r="D65" i="19"/>
  <c r="E65" i="19" s="1"/>
  <c r="G65" i="19" s="1"/>
  <c r="N65" i="19"/>
  <c r="O65" i="19" s="1"/>
  <c r="Q65" i="19" s="1"/>
  <c r="S28" i="19"/>
  <c r="U28" i="19" s="1"/>
  <c r="F66" i="19"/>
  <c r="H66" i="19" s="1"/>
  <c r="J66" i="19" s="1"/>
  <c r="F68" i="19"/>
  <c r="H68" i="19" s="1"/>
  <c r="J68" i="19" s="1"/>
  <c r="P66" i="19"/>
  <c r="R66" i="19" s="1"/>
  <c r="T66" i="19" s="1"/>
  <c r="P68" i="19"/>
  <c r="R68" i="19" s="1"/>
  <c r="T68" i="19" s="1"/>
  <c r="F67" i="19"/>
  <c r="H67" i="19" s="1"/>
  <c r="J67" i="19" s="1"/>
  <c r="S69" i="19"/>
  <c r="U69" i="19" s="1"/>
  <c r="S67" i="19"/>
  <c r="U67" i="19" s="1"/>
  <c r="E53" i="19"/>
  <c r="G53" i="19" s="1"/>
  <c r="F53" i="19" s="1"/>
  <c r="H53" i="19" s="1"/>
  <c r="J53" i="19" s="1"/>
  <c r="O47" i="19"/>
  <c r="Q47" i="19" s="1"/>
  <c r="J107" i="4"/>
  <c r="F107" i="4"/>
  <c r="D107" i="4"/>
  <c r="B107" i="4"/>
  <c r="J106" i="4"/>
  <c r="F106" i="4"/>
  <c r="D106" i="4"/>
  <c r="L106" i="4" s="1"/>
  <c r="B106" i="4"/>
  <c r="K106" i="4" s="1"/>
  <c r="P106" i="4" s="1"/>
  <c r="O106" i="4" s="1"/>
  <c r="J105" i="4"/>
  <c r="F105" i="4"/>
  <c r="D105" i="4"/>
  <c r="B105" i="4"/>
  <c r="K105" i="4" s="1"/>
  <c r="P105" i="4" s="1"/>
  <c r="O105" i="4" s="1"/>
  <c r="N105" i="4" s="1"/>
  <c r="J104" i="4"/>
  <c r="F104" i="4"/>
  <c r="D104" i="4"/>
  <c r="B104" i="4"/>
  <c r="J103" i="4"/>
  <c r="F103" i="4"/>
  <c r="D103" i="4"/>
  <c r="L103" i="4" s="1"/>
  <c r="B103" i="4"/>
  <c r="K103" i="4" s="1"/>
  <c r="P103" i="4" s="1"/>
  <c r="O103" i="4" s="1"/>
  <c r="N103" i="4" s="1"/>
  <c r="J102" i="4"/>
  <c r="F102" i="4"/>
  <c r="D102" i="4"/>
  <c r="B102" i="4"/>
  <c r="K102" i="4" s="1"/>
  <c r="P102" i="4" s="1"/>
  <c r="O102" i="4" s="1"/>
  <c r="J101" i="4"/>
  <c r="F101" i="4"/>
  <c r="D101" i="4"/>
  <c r="L101" i="4" s="1"/>
  <c r="B101" i="4"/>
  <c r="J100" i="4"/>
  <c r="F100" i="4"/>
  <c r="D100" i="4"/>
  <c r="B100" i="4"/>
  <c r="K100" i="4" s="1"/>
  <c r="J99" i="4"/>
  <c r="F99" i="4"/>
  <c r="D99" i="4"/>
  <c r="B99" i="4"/>
  <c r="J98" i="4"/>
  <c r="F98" i="4"/>
  <c r="D98" i="4"/>
  <c r="L98" i="4" s="1"/>
  <c r="B98" i="4"/>
  <c r="J97" i="4"/>
  <c r="F97" i="4"/>
  <c r="D97" i="4"/>
  <c r="B97" i="4"/>
  <c r="K97" i="4" s="1"/>
  <c r="P97" i="4" s="1"/>
  <c r="O97" i="4" s="1"/>
  <c r="N97" i="4" s="1"/>
  <c r="J96" i="4"/>
  <c r="F96" i="4"/>
  <c r="D96" i="4"/>
  <c r="L96" i="4" s="1"/>
  <c r="B96" i="4"/>
  <c r="J95" i="4"/>
  <c r="F95" i="4"/>
  <c r="D95" i="4"/>
  <c r="L95" i="4" s="1"/>
  <c r="B95" i="4"/>
  <c r="K95" i="4" s="1"/>
  <c r="J94" i="4"/>
  <c r="F94" i="4"/>
  <c r="D94" i="4"/>
  <c r="B94" i="4"/>
  <c r="K94" i="4" s="1"/>
  <c r="P94" i="4" s="1"/>
  <c r="O94" i="4" s="1"/>
  <c r="J93" i="4"/>
  <c r="F93" i="4"/>
  <c r="D93" i="4"/>
  <c r="B93" i="4"/>
  <c r="K93" i="4" s="1"/>
  <c r="P93" i="4" s="1"/>
  <c r="O93" i="4" s="1"/>
  <c r="J92" i="4"/>
  <c r="F92" i="4"/>
  <c r="D92" i="4"/>
  <c r="B92" i="4"/>
  <c r="K92" i="4" s="1"/>
  <c r="J91" i="4"/>
  <c r="F91" i="4"/>
  <c r="D91" i="4"/>
  <c r="B91" i="4"/>
  <c r="J90" i="4"/>
  <c r="F90" i="4"/>
  <c r="D90" i="4"/>
  <c r="L90" i="4" s="1"/>
  <c r="B90" i="4"/>
  <c r="J89" i="4"/>
  <c r="F89" i="4"/>
  <c r="D89" i="4"/>
  <c r="B89" i="4"/>
  <c r="K89" i="4" s="1"/>
  <c r="P89" i="4" s="1"/>
  <c r="O89" i="4" s="1"/>
  <c r="J88" i="4"/>
  <c r="F88" i="4"/>
  <c r="D88" i="4"/>
  <c r="L88" i="4" s="1"/>
  <c r="B88" i="4"/>
  <c r="J87" i="4"/>
  <c r="F87" i="4"/>
  <c r="D87" i="4"/>
  <c r="L87" i="4" s="1"/>
  <c r="B87" i="4"/>
  <c r="J86" i="4"/>
  <c r="F86" i="4"/>
  <c r="D86" i="4"/>
  <c r="L86" i="4" s="1"/>
  <c r="B86" i="4"/>
  <c r="K86" i="4" s="1"/>
  <c r="P86" i="4" s="1"/>
  <c r="O86" i="4" s="1"/>
  <c r="J85" i="4"/>
  <c r="F85" i="4"/>
  <c r="D85" i="4"/>
  <c r="L85" i="4" s="1"/>
  <c r="B85" i="4"/>
  <c r="K85" i="4" s="1"/>
  <c r="P85" i="4" s="1"/>
  <c r="O85" i="4" s="1"/>
  <c r="J84" i="4"/>
  <c r="F84" i="4"/>
  <c r="D84" i="4"/>
  <c r="B84" i="4"/>
  <c r="K84" i="4" s="1"/>
  <c r="P84" i="4" s="1"/>
  <c r="O84" i="4" s="1"/>
  <c r="J83" i="4"/>
  <c r="F83" i="4"/>
  <c r="D83" i="4"/>
  <c r="B83" i="4"/>
  <c r="J82" i="4"/>
  <c r="F82" i="4"/>
  <c r="D82" i="4"/>
  <c r="L82" i="4" s="1"/>
  <c r="B82" i="4"/>
  <c r="K82" i="4" s="1"/>
  <c r="J81" i="4"/>
  <c r="F81" i="4"/>
  <c r="D81" i="4"/>
  <c r="L81" i="4" s="1"/>
  <c r="B81" i="4"/>
  <c r="K81" i="4" s="1"/>
  <c r="J80" i="4"/>
  <c r="F80" i="4"/>
  <c r="D80" i="4"/>
  <c r="B80" i="4"/>
  <c r="J79" i="4"/>
  <c r="F79" i="4"/>
  <c r="D79" i="4"/>
  <c r="L79" i="4" s="1"/>
  <c r="B79" i="4"/>
  <c r="J78" i="4"/>
  <c r="F78" i="4"/>
  <c r="D78" i="4"/>
  <c r="B78" i="4"/>
  <c r="K78" i="4" s="1"/>
  <c r="P78" i="4" s="1"/>
  <c r="O78" i="4" s="1"/>
  <c r="J77" i="4"/>
  <c r="F77" i="4"/>
  <c r="D77" i="4"/>
  <c r="L77" i="4" s="1"/>
  <c r="B77" i="4"/>
  <c r="K77" i="4" s="1"/>
  <c r="P77" i="4" s="1"/>
  <c r="O77" i="4" s="1"/>
  <c r="J76" i="4"/>
  <c r="F76" i="4"/>
  <c r="D76" i="4"/>
  <c r="L76" i="4" s="1"/>
  <c r="R76" i="4" s="1"/>
  <c r="B76" i="4"/>
  <c r="K76" i="4" s="1"/>
  <c r="P76" i="4" s="1"/>
  <c r="O76" i="4" s="1"/>
  <c r="N76" i="4" s="1"/>
  <c r="J75" i="4"/>
  <c r="F75" i="4"/>
  <c r="D75" i="4"/>
  <c r="B75" i="4"/>
  <c r="J74" i="4"/>
  <c r="F74" i="4"/>
  <c r="D74" i="4"/>
  <c r="L74" i="4" s="1"/>
  <c r="B74" i="4"/>
  <c r="K74" i="4" s="1"/>
  <c r="P74" i="4" s="1"/>
  <c r="O74" i="4" s="1"/>
  <c r="J73" i="4"/>
  <c r="F73" i="4"/>
  <c r="D73" i="4"/>
  <c r="B73" i="4"/>
  <c r="K73" i="4" s="1"/>
  <c r="P73" i="4" s="1"/>
  <c r="O73" i="4" s="1"/>
  <c r="J72" i="4"/>
  <c r="F72" i="4"/>
  <c r="D72" i="4"/>
  <c r="L72" i="4" s="1"/>
  <c r="R72" i="4" s="1"/>
  <c r="B72" i="4"/>
  <c r="K72" i="4" s="1"/>
  <c r="P72" i="4" s="1"/>
  <c r="O72" i="4" s="1"/>
  <c r="J71" i="4"/>
  <c r="F71" i="4"/>
  <c r="D71" i="4"/>
  <c r="L71" i="4" s="1"/>
  <c r="B71" i="4"/>
  <c r="J70" i="4"/>
  <c r="F70" i="4"/>
  <c r="D70" i="4"/>
  <c r="B70" i="4"/>
  <c r="K70" i="4" s="1"/>
  <c r="P70" i="4" s="1"/>
  <c r="O70" i="4" s="1"/>
  <c r="S70" i="4" s="1"/>
  <c r="J69" i="4"/>
  <c r="F69" i="4"/>
  <c r="D69" i="4"/>
  <c r="B69" i="4"/>
  <c r="K69" i="4" s="1"/>
  <c r="P69" i="4" s="1"/>
  <c r="O69" i="4" s="1"/>
  <c r="J68" i="4"/>
  <c r="F68" i="4"/>
  <c r="D68" i="4"/>
  <c r="L68" i="4" s="1"/>
  <c r="B68" i="4"/>
  <c r="K68" i="4" s="1"/>
  <c r="P68" i="4" s="1"/>
  <c r="O68" i="4" s="1"/>
  <c r="J67" i="4"/>
  <c r="F67" i="4"/>
  <c r="D67" i="4"/>
  <c r="B67" i="4"/>
  <c r="J66" i="4"/>
  <c r="F66" i="4"/>
  <c r="D66" i="4"/>
  <c r="L66" i="4" s="1"/>
  <c r="B66" i="4"/>
  <c r="K66" i="4" s="1"/>
  <c r="P66" i="4" s="1"/>
  <c r="O66" i="4" s="1"/>
  <c r="N66" i="4" s="1"/>
  <c r="J65" i="4"/>
  <c r="F65" i="4"/>
  <c r="D65" i="4"/>
  <c r="B65" i="4"/>
  <c r="K65" i="4" s="1"/>
  <c r="P65" i="4" s="1"/>
  <c r="O65" i="4" s="1"/>
  <c r="N65" i="4" s="1"/>
  <c r="J64" i="4"/>
  <c r="F64" i="4"/>
  <c r="D64" i="4"/>
  <c r="L64" i="4" s="1"/>
  <c r="R64" i="4" s="1"/>
  <c r="B64" i="4"/>
  <c r="G64" i="4" s="1"/>
  <c r="J63" i="4"/>
  <c r="F63" i="4"/>
  <c r="D63" i="4"/>
  <c r="L63" i="4" s="1"/>
  <c r="B63" i="4"/>
  <c r="J62" i="4"/>
  <c r="F62" i="4"/>
  <c r="D62" i="4"/>
  <c r="B62" i="4"/>
  <c r="K62" i="4" s="1"/>
  <c r="P62" i="4" s="1"/>
  <c r="O62" i="4" s="1"/>
  <c r="J61" i="4"/>
  <c r="F61" i="4"/>
  <c r="D61" i="4"/>
  <c r="B61" i="4"/>
  <c r="K61" i="4" s="1"/>
  <c r="P61" i="4" s="1"/>
  <c r="O61" i="4" s="1"/>
  <c r="J60" i="4"/>
  <c r="F60" i="4"/>
  <c r="D60" i="4"/>
  <c r="L60" i="4" s="1"/>
  <c r="B60" i="4"/>
  <c r="J59" i="4"/>
  <c r="F59" i="4"/>
  <c r="D59" i="4"/>
  <c r="B59" i="4"/>
  <c r="J58" i="4"/>
  <c r="F58" i="4"/>
  <c r="D58" i="4"/>
  <c r="L58" i="4" s="1"/>
  <c r="B58" i="4"/>
  <c r="J57" i="4"/>
  <c r="F57" i="4"/>
  <c r="D57" i="4"/>
  <c r="B57" i="4"/>
  <c r="K57" i="4" s="1"/>
  <c r="P57" i="4" s="1"/>
  <c r="O57" i="4" s="1"/>
  <c r="J56" i="4"/>
  <c r="F56" i="4"/>
  <c r="D56" i="4"/>
  <c r="L56" i="4" s="1"/>
  <c r="R56" i="4" s="1"/>
  <c r="B56" i="4"/>
  <c r="J55" i="4"/>
  <c r="F55" i="4"/>
  <c r="D55" i="4"/>
  <c r="L55" i="4" s="1"/>
  <c r="B55" i="4"/>
  <c r="J54" i="4"/>
  <c r="F54" i="4"/>
  <c r="D54" i="4"/>
  <c r="B54" i="4"/>
  <c r="J53" i="4"/>
  <c r="F53" i="4"/>
  <c r="D53" i="4"/>
  <c r="L53" i="4" s="1"/>
  <c r="B53" i="4"/>
  <c r="K53" i="4" s="1"/>
  <c r="P53" i="4" s="1"/>
  <c r="O53" i="4" s="1"/>
  <c r="J52" i="4"/>
  <c r="F52" i="4"/>
  <c r="D52" i="4"/>
  <c r="L52" i="4" s="1"/>
  <c r="B52" i="4"/>
  <c r="K52" i="4" s="1"/>
  <c r="P52" i="4" s="1"/>
  <c r="O52" i="4" s="1"/>
  <c r="J51" i="4"/>
  <c r="F51" i="4"/>
  <c r="D51" i="4"/>
  <c r="B51" i="4"/>
  <c r="K51" i="4" s="1"/>
  <c r="P51" i="4" s="1"/>
  <c r="O51" i="4" s="1"/>
  <c r="N51" i="4" s="1"/>
  <c r="J50" i="4"/>
  <c r="F50" i="4"/>
  <c r="D50" i="4"/>
  <c r="L50" i="4" s="1"/>
  <c r="B50" i="4"/>
  <c r="K50" i="4" s="1"/>
  <c r="P50" i="4" s="1"/>
  <c r="O50" i="4" s="1"/>
  <c r="J49" i="4"/>
  <c r="F49" i="4"/>
  <c r="D49" i="4"/>
  <c r="B49" i="4"/>
  <c r="K49" i="4" s="1"/>
  <c r="P49" i="4" s="1"/>
  <c r="O49" i="4" s="1"/>
  <c r="J48" i="4"/>
  <c r="F48" i="4"/>
  <c r="D48" i="4"/>
  <c r="B48" i="4"/>
  <c r="J47" i="4"/>
  <c r="D47" i="4"/>
  <c r="L47" i="4" s="1"/>
  <c r="B47" i="4"/>
  <c r="K47" i="4" s="1"/>
  <c r="P47" i="4" s="1"/>
  <c r="O47" i="4" s="1"/>
  <c r="J46" i="4"/>
  <c r="D46" i="4"/>
  <c r="L46" i="4" s="1"/>
  <c r="B46" i="4"/>
  <c r="K46" i="4" s="1"/>
  <c r="P46" i="4" s="1"/>
  <c r="O46" i="4" s="1"/>
  <c r="J45" i="4"/>
  <c r="D45" i="4"/>
  <c r="L45" i="4" s="1"/>
  <c r="B45" i="4"/>
  <c r="J44" i="4"/>
  <c r="D44" i="4"/>
  <c r="B44" i="4"/>
  <c r="K44" i="4" s="1"/>
  <c r="J43" i="4"/>
  <c r="D43" i="4"/>
  <c r="B43" i="4"/>
  <c r="K43" i="4" s="1"/>
  <c r="P43" i="4" s="1"/>
  <c r="O43" i="4" s="1"/>
  <c r="J42" i="4"/>
  <c r="D42" i="4"/>
  <c r="L42" i="4" s="1"/>
  <c r="R42" i="4" s="1"/>
  <c r="B42" i="4"/>
  <c r="J41" i="4"/>
  <c r="D41" i="4"/>
  <c r="L41" i="4" s="1"/>
  <c r="B41" i="4"/>
  <c r="K41" i="4" s="1"/>
  <c r="P41" i="4" s="1"/>
  <c r="O41" i="4" s="1"/>
  <c r="J40" i="4"/>
  <c r="D40" i="4"/>
  <c r="L40" i="4" s="1"/>
  <c r="B40" i="4"/>
  <c r="J39" i="4"/>
  <c r="D39" i="4"/>
  <c r="B39" i="4"/>
  <c r="K39" i="4" s="1"/>
  <c r="P39" i="4" s="1"/>
  <c r="O39" i="4" s="1"/>
  <c r="N39" i="4" s="1"/>
  <c r="J38" i="4"/>
  <c r="D38" i="4"/>
  <c r="L38" i="4" s="1"/>
  <c r="R38" i="4" s="1"/>
  <c r="B38" i="4"/>
  <c r="K38" i="4" s="1"/>
  <c r="J37" i="4"/>
  <c r="D37" i="4"/>
  <c r="L37" i="4" s="1"/>
  <c r="B37" i="4"/>
  <c r="J36" i="4"/>
  <c r="D36" i="4"/>
  <c r="L36" i="4" s="1"/>
  <c r="B36" i="4"/>
  <c r="K36" i="4" s="1"/>
  <c r="P36" i="4" s="1"/>
  <c r="O36" i="4" s="1"/>
  <c r="N36" i="4" s="1"/>
  <c r="J35" i="4"/>
  <c r="D35" i="4"/>
  <c r="L35" i="4" s="1"/>
  <c r="B35" i="4"/>
  <c r="J34" i="4"/>
  <c r="D34" i="4"/>
  <c r="L34" i="4" s="1"/>
  <c r="R34" i="4" s="1"/>
  <c r="B34" i="4"/>
  <c r="J33" i="4"/>
  <c r="D33" i="4"/>
  <c r="L33" i="4" s="1"/>
  <c r="B33" i="4"/>
  <c r="J32" i="4"/>
  <c r="D32" i="4"/>
  <c r="L32" i="4" s="1"/>
  <c r="R32" i="4" s="1"/>
  <c r="B32" i="4"/>
  <c r="K32" i="4" s="1"/>
  <c r="P32" i="4" s="1"/>
  <c r="O32" i="4" s="1"/>
  <c r="J31" i="4"/>
  <c r="D31" i="4"/>
  <c r="L31" i="4" s="1"/>
  <c r="B31" i="4"/>
  <c r="K31" i="4" s="1"/>
  <c r="P31" i="4" s="1"/>
  <c r="O31" i="4" s="1"/>
  <c r="J30" i="4"/>
  <c r="D30" i="4"/>
  <c r="L30" i="4" s="1"/>
  <c r="B30" i="4"/>
  <c r="K30" i="4" s="1"/>
  <c r="P30" i="4" s="1"/>
  <c r="O30" i="4" s="1"/>
  <c r="J29" i="4"/>
  <c r="D29" i="4"/>
  <c r="B29" i="4"/>
  <c r="K29" i="4" s="1"/>
  <c r="P29" i="4" s="1"/>
  <c r="O29" i="4" s="1"/>
  <c r="J28" i="4"/>
  <c r="D28" i="4"/>
  <c r="L28" i="4" s="1"/>
  <c r="R28" i="4" s="1"/>
  <c r="B28" i="4"/>
  <c r="J27" i="4"/>
  <c r="D27" i="4"/>
  <c r="L27" i="4" s="1"/>
  <c r="B27" i="4"/>
  <c r="J26" i="4"/>
  <c r="D26" i="4"/>
  <c r="L26" i="4" s="1"/>
  <c r="B26" i="4"/>
  <c r="J25" i="4"/>
  <c r="D25" i="4"/>
  <c r="L25" i="4" s="1"/>
  <c r="B25" i="4"/>
  <c r="K25" i="4" s="1"/>
  <c r="P25" i="4" s="1"/>
  <c r="O25" i="4" s="1"/>
  <c r="J24" i="4"/>
  <c r="D24" i="4"/>
  <c r="L24" i="4" s="1"/>
  <c r="B24" i="4"/>
  <c r="J23" i="4"/>
  <c r="D23" i="4"/>
  <c r="L23" i="4" s="1"/>
  <c r="B23" i="4"/>
  <c r="J22" i="4"/>
  <c r="D22" i="4"/>
  <c r="L22" i="4" s="1"/>
  <c r="B22" i="4"/>
  <c r="J21" i="4"/>
  <c r="D21" i="4"/>
  <c r="L21" i="4" s="1"/>
  <c r="B21" i="4"/>
  <c r="J20" i="4"/>
  <c r="D20" i="4"/>
  <c r="L20" i="4" s="1"/>
  <c r="B20" i="4"/>
  <c r="J19" i="4"/>
  <c r="D19" i="4"/>
  <c r="L19" i="4" s="1"/>
  <c r="B19" i="4"/>
  <c r="J18" i="4"/>
  <c r="D18" i="4"/>
  <c r="L18" i="4" s="1"/>
  <c r="B18" i="4"/>
  <c r="L17" i="4"/>
  <c r="J17" i="4"/>
  <c r="B17" i="4"/>
  <c r="U7" i="4"/>
  <c r="T6" i="4"/>
  <c r="S6" i="4"/>
  <c r="G6" i="4"/>
  <c r="E5" i="4"/>
  <c r="C5" i="4" s="1"/>
  <c r="F13" i="8"/>
  <c r="G13" i="8" s="1"/>
  <c r="D5" i="8"/>
  <c r="G5" i="8" s="1"/>
  <c r="H5" i="8" s="1"/>
  <c r="D4" i="8"/>
  <c r="G4" i="8" s="1"/>
  <c r="D3" i="8"/>
  <c r="G3" i="8" s="1"/>
  <c r="A51" i="11"/>
  <c r="B50" i="11"/>
  <c r="A50" i="11" s="1"/>
  <c r="A35" i="11"/>
  <c r="B34" i="11"/>
  <c r="A22" i="11"/>
  <c r="A23" i="11" s="1"/>
  <c r="B21" i="11"/>
  <c r="B20" i="11"/>
  <c r="B19" i="11"/>
  <c r="D18" i="11"/>
  <c r="B18" i="11"/>
  <c r="B4" i="11"/>
  <c r="B5" i="11" s="1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B35" i="10"/>
  <c r="B34" i="10"/>
  <c r="B33" i="10"/>
  <c r="B32" i="10"/>
  <c r="B31" i="10"/>
  <c r="B30" i="10"/>
  <c r="B29" i="10"/>
  <c r="B24" i="10"/>
  <c r="B23" i="10"/>
  <c r="B22" i="10"/>
  <c r="B21" i="10"/>
  <c r="B20" i="10"/>
  <c r="B19" i="10"/>
  <c r="D18" i="10"/>
  <c r="B18" i="10"/>
  <c r="G6" i="10"/>
  <c r="G7" i="10" s="1"/>
  <c r="B4" i="10"/>
  <c r="B5" i="10" s="1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D31" i="12"/>
  <c r="B31" i="12"/>
  <c r="D30" i="12"/>
  <c r="D48" i="12" s="1"/>
  <c r="E48" i="12" s="1"/>
  <c r="H48" i="12" s="1"/>
  <c r="G48" i="12" s="1"/>
  <c r="J48" i="12" s="1"/>
  <c r="M48" i="12" s="1"/>
  <c r="B30" i="12"/>
  <c r="B29" i="12"/>
  <c r="B28" i="12"/>
  <c r="B27" i="12"/>
  <c r="B26" i="12"/>
  <c r="B25" i="12"/>
  <c r="B24" i="12"/>
  <c r="B23" i="12"/>
  <c r="B22" i="12"/>
  <c r="B21" i="12"/>
  <c r="B20" i="12"/>
  <c r="B19" i="12"/>
  <c r="D18" i="12"/>
  <c r="B18" i="12"/>
  <c r="G6" i="12"/>
  <c r="G7" i="12" s="1"/>
  <c r="B4" i="12"/>
  <c r="B5" i="12" s="1"/>
  <c r="C33" i="9"/>
  <c r="C32" i="9"/>
  <c r="C31" i="9"/>
  <c r="C30" i="9"/>
  <c r="C29" i="9"/>
  <c r="C28" i="9"/>
  <c r="C27" i="9"/>
  <c r="C26" i="9"/>
  <c r="C25" i="9"/>
  <c r="C24" i="9"/>
  <c r="N23" i="9"/>
  <c r="M23" i="9"/>
  <c r="P23" i="9" s="1"/>
  <c r="S23" i="9" s="1"/>
  <c r="C23" i="9"/>
  <c r="C22" i="9"/>
  <c r="P21" i="9"/>
  <c r="S21" i="9" s="1"/>
  <c r="C21" i="9"/>
  <c r="P20" i="9"/>
  <c r="S20" i="9" s="1"/>
  <c r="E20" i="9"/>
  <c r="C20" i="9"/>
  <c r="B11" i="9"/>
  <c r="B4" i="9"/>
  <c r="B6" i="9" s="1"/>
  <c r="M35" i="5"/>
  <c r="L35" i="5"/>
  <c r="A35" i="5"/>
  <c r="B35" i="5" s="1"/>
  <c r="I30" i="5"/>
  <c r="B30" i="5"/>
  <c r="B29" i="5"/>
  <c r="B28" i="5"/>
  <c r="B27" i="5"/>
  <c r="B26" i="5"/>
  <c r="B25" i="5"/>
  <c r="B24" i="5"/>
  <c r="B23" i="5"/>
  <c r="M22" i="5"/>
  <c r="L22" i="5"/>
  <c r="B22" i="5"/>
  <c r="U11" i="5"/>
  <c r="T11" i="5"/>
  <c r="S11" i="5"/>
  <c r="R11" i="5"/>
  <c r="Q11" i="5"/>
  <c r="J11" i="5"/>
  <c r="I11" i="5" s="1"/>
  <c r="S10" i="5"/>
  <c r="J10" i="5"/>
  <c r="I10" i="5"/>
  <c r="C35" i="5" s="1"/>
  <c r="F10" i="5"/>
  <c r="D10" i="5"/>
  <c r="U9" i="5"/>
  <c r="U12" i="5" s="1"/>
  <c r="T9" i="5"/>
  <c r="T12" i="5" s="1"/>
  <c r="S9" i="5"/>
  <c r="S12" i="5" s="1"/>
  <c r="R9" i="5"/>
  <c r="Y9" i="5" s="1"/>
  <c r="Q9" i="5"/>
  <c r="J9" i="5"/>
  <c r="I9" i="5" s="1"/>
  <c r="G4" i="5"/>
  <c r="G6" i="5" s="1"/>
  <c r="F4" i="5"/>
  <c r="F6" i="5" s="1"/>
  <c r="E4" i="5"/>
  <c r="E6" i="5" s="1"/>
  <c r="B4" i="5"/>
  <c r="B6" i="5" s="1"/>
  <c r="D3" i="5"/>
  <c r="D4" i="5" s="1"/>
  <c r="D6" i="5" s="1"/>
  <c r="M123" i="2"/>
  <c r="L123" i="2"/>
  <c r="B123" i="2"/>
  <c r="M122" i="2"/>
  <c r="L122" i="2"/>
  <c r="B122" i="2"/>
  <c r="M121" i="2"/>
  <c r="L121" i="2"/>
  <c r="B121" i="2"/>
  <c r="M120" i="2"/>
  <c r="L120" i="2"/>
  <c r="B120" i="2"/>
  <c r="M119" i="2"/>
  <c r="L119" i="2"/>
  <c r="B119" i="2"/>
  <c r="M118" i="2"/>
  <c r="L118" i="2"/>
  <c r="B118" i="2"/>
  <c r="M117" i="2"/>
  <c r="L117" i="2"/>
  <c r="B117" i="2"/>
  <c r="M116" i="2"/>
  <c r="L116" i="2"/>
  <c r="B116" i="2"/>
  <c r="M115" i="2"/>
  <c r="L115" i="2"/>
  <c r="B115" i="2"/>
  <c r="M114" i="2"/>
  <c r="L114" i="2"/>
  <c r="B114" i="2"/>
  <c r="M113" i="2"/>
  <c r="L113" i="2"/>
  <c r="B113" i="2"/>
  <c r="M112" i="2"/>
  <c r="L112" i="2"/>
  <c r="B112" i="2"/>
  <c r="M111" i="2"/>
  <c r="L111" i="2"/>
  <c r="B111" i="2"/>
  <c r="M110" i="2"/>
  <c r="L110" i="2"/>
  <c r="B110" i="2"/>
  <c r="M109" i="2"/>
  <c r="L109" i="2"/>
  <c r="B109" i="2"/>
  <c r="M108" i="2"/>
  <c r="L108" i="2"/>
  <c r="B108" i="2"/>
  <c r="M107" i="2"/>
  <c r="L107" i="2"/>
  <c r="B107" i="2"/>
  <c r="M106" i="2"/>
  <c r="L106" i="2"/>
  <c r="B106" i="2"/>
  <c r="M101" i="2"/>
  <c r="L101" i="2"/>
  <c r="B101" i="2"/>
  <c r="M100" i="2"/>
  <c r="L100" i="2"/>
  <c r="B100" i="2"/>
  <c r="M99" i="2"/>
  <c r="L99" i="2"/>
  <c r="B99" i="2"/>
  <c r="M98" i="2"/>
  <c r="L98" i="2"/>
  <c r="B98" i="2"/>
  <c r="M97" i="2"/>
  <c r="L97" i="2"/>
  <c r="B97" i="2"/>
  <c r="M96" i="2"/>
  <c r="L96" i="2"/>
  <c r="B96" i="2"/>
  <c r="M95" i="2"/>
  <c r="L95" i="2"/>
  <c r="B95" i="2"/>
  <c r="M94" i="2"/>
  <c r="L94" i="2"/>
  <c r="B94" i="2"/>
  <c r="M93" i="2"/>
  <c r="L93" i="2"/>
  <c r="B93" i="2"/>
  <c r="M92" i="2"/>
  <c r="L92" i="2"/>
  <c r="B92" i="2"/>
  <c r="M91" i="2"/>
  <c r="L91" i="2"/>
  <c r="B91" i="2"/>
  <c r="M90" i="2"/>
  <c r="L90" i="2"/>
  <c r="B90" i="2"/>
  <c r="M89" i="2"/>
  <c r="L89" i="2"/>
  <c r="B89" i="2"/>
  <c r="M88" i="2"/>
  <c r="L88" i="2"/>
  <c r="B88" i="2"/>
  <c r="M87" i="2"/>
  <c r="L87" i="2"/>
  <c r="B87" i="2"/>
  <c r="M86" i="2"/>
  <c r="L86" i="2"/>
  <c r="B86" i="2"/>
  <c r="M85" i="2"/>
  <c r="L85" i="2"/>
  <c r="B85" i="2"/>
  <c r="M84" i="2"/>
  <c r="L84" i="2"/>
  <c r="B84" i="2"/>
  <c r="M34" i="2"/>
  <c r="L34" i="2"/>
  <c r="B34" i="2"/>
  <c r="M33" i="2"/>
  <c r="L33" i="2"/>
  <c r="B33" i="2"/>
  <c r="M32" i="2"/>
  <c r="L32" i="2"/>
  <c r="B32" i="2"/>
  <c r="M31" i="2"/>
  <c r="L31" i="2"/>
  <c r="B31" i="2"/>
  <c r="M30" i="2"/>
  <c r="L30" i="2"/>
  <c r="B30" i="2"/>
  <c r="M29" i="2"/>
  <c r="L29" i="2"/>
  <c r="B29" i="2"/>
  <c r="M28" i="2"/>
  <c r="L28" i="2"/>
  <c r="B28" i="2"/>
  <c r="M27" i="2"/>
  <c r="L27" i="2"/>
  <c r="B27" i="2"/>
  <c r="M26" i="2"/>
  <c r="L26" i="2"/>
  <c r="B26" i="2"/>
  <c r="M25" i="2"/>
  <c r="L25" i="2"/>
  <c r="B25" i="2"/>
  <c r="M24" i="2"/>
  <c r="L24" i="2"/>
  <c r="B24" i="2"/>
  <c r="M23" i="2"/>
  <c r="L23" i="2"/>
  <c r="B23" i="2"/>
  <c r="M22" i="2"/>
  <c r="L22" i="2"/>
  <c r="B22" i="2"/>
  <c r="M21" i="2"/>
  <c r="L21" i="2"/>
  <c r="B21" i="2"/>
  <c r="M20" i="2"/>
  <c r="L20" i="2"/>
  <c r="B20" i="2"/>
  <c r="M19" i="2"/>
  <c r="L19" i="2"/>
  <c r="B19" i="2"/>
  <c r="M18" i="2"/>
  <c r="L18" i="2"/>
  <c r="B18" i="2"/>
  <c r="M17" i="2"/>
  <c r="L17" i="2"/>
  <c r="B17" i="2"/>
  <c r="I10" i="2"/>
  <c r="H10" i="2" s="1"/>
  <c r="I9" i="2"/>
  <c r="H9" i="2" s="1"/>
  <c r="I8" i="2"/>
  <c r="H8" i="2" s="1"/>
  <c r="E8" i="2"/>
  <c r="C8" i="2"/>
  <c r="R6" i="2"/>
  <c r="P9" i="2" s="1"/>
  <c r="D4" i="2"/>
  <c r="D5" i="2" s="1"/>
  <c r="B4" i="2"/>
  <c r="B5" i="2" s="1"/>
  <c r="C3" i="2"/>
  <c r="C4" i="2" s="1"/>
  <c r="C5" i="2" s="1"/>
  <c r="M571" i="6"/>
  <c r="L571" i="6"/>
  <c r="B571" i="6"/>
  <c r="M570" i="6"/>
  <c r="L570" i="6"/>
  <c r="B570" i="6"/>
  <c r="M569" i="6"/>
  <c r="L569" i="6"/>
  <c r="B569" i="6"/>
  <c r="M568" i="6"/>
  <c r="L568" i="6"/>
  <c r="B568" i="6"/>
  <c r="M567" i="6"/>
  <c r="L567" i="6"/>
  <c r="B567" i="6"/>
  <c r="M566" i="6"/>
  <c r="L566" i="6"/>
  <c r="B566" i="6"/>
  <c r="M565" i="6"/>
  <c r="L565" i="6"/>
  <c r="B565" i="6"/>
  <c r="M564" i="6"/>
  <c r="L564" i="6"/>
  <c r="B564" i="6"/>
  <c r="M563" i="6"/>
  <c r="L563" i="6"/>
  <c r="B563" i="6"/>
  <c r="M562" i="6"/>
  <c r="L562" i="6"/>
  <c r="B562" i="6"/>
  <c r="M561" i="6"/>
  <c r="L561" i="6"/>
  <c r="B561" i="6"/>
  <c r="M560" i="6"/>
  <c r="L560" i="6"/>
  <c r="B560" i="6"/>
  <c r="M559" i="6"/>
  <c r="L559" i="6"/>
  <c r="B559" i="6"/>
  <c r="M558" i="6"/>
  <c r="L558" i="6"/>
  <c r="B558" i="6"/>
  <c r="M557" i="6"/>
  <c r="L557" i="6"/>
  <c r="B557" i="6"/>
  <c r="M556" i="6"/>
  <c r="L556" i="6"/>
  <c r="B556" i="6"/>
  <c r="M555" i="6"/>
  <c r="L555" i="6"/>
  <c r="B555" i="6"/>
  <c r="M554" i="6"/>
  <c r="L554" i="6"/>
  <c r="B554" i="6"/>
  <c r="M549" i="6"/>
  <c r="L549" i="6"/>
  <c r="B549" i="6"/>
  <c r="M548" i="6"/>
  <c r="L548" i="6"/>
  <c r="B548" i="6"/>
  <c r="M547" i="6"/>
  <c r="L547" i="6"/>
  <c r="B547" i="6"/>
  <c r="M546" i="6"/>
  <c r="L546" i="6"/>
  <c r="B546" i="6"/>
  <c r="M545" i="6"/>
  <c r="L545" i="6"/>
  <c r="B545" i="6"/>
  <c r="M544" i="6"/>
  <c r="L544" i="6"/>
  <c r="B544" i="6"/>
  <c r="M543" i="6"/>
  <c r="L543" i="6"/>
  <c r="B543" i="6"/>
  <c r="M542" i="6"/>
  <c r="L542" i="6"/>
  <c r="B542" i="6"/>
  <c r="M541" i="6"/>
  <c r="L541" i="6"/>
  <c r="B541" i="6"/>
  <c r="M540" i="6"/>
  <c r="L540" i="6"/>
  <c r="B540" i="6"/>
  <c r="M539" i="6"/>
  <c r="L539" i="6"/>
  <c r="B539" i="6"/>
  <c r="M538" i="6"/>
  <c r="L538" i="6"/>
  <c r="B538" i="6"/>
  <c r="M537" i="6"/>
  <c r="L537" i="6"/>
  <c r="B537" i="6"/>
  <c r="M536" i="6"/>
  <c r="L536" i="6"/>
  <c r="B536" i="6"/>
  <c r="M535" i="6"/>
  <c r="L535" i="6"/>
  <c r="B535" i="6"/>
  <c r="M534" i="6"/>
  <c r="L534" i="6"/>
  <c r="B534" i="6"/>
  <c r="M533" i="6"/>
  <c r="L533" i="6"/>
  <c r="B533" i="6"/>
  <c r="M532" i="6"/>
  <c r="L532" i="6"/>
  <c r="B532" i="6"/>
  <c r="B525" i="6"/>
  <c r="B524" i="6"/>
  <c r="B523" i="6"/>
  <c r="B522" i="6"/>
  <c r="B521" i="6"/>
  <c r="B520" i="6"/>
  <c r="B519" i="6"/>
  <c r="B518" i="6"/>
  <c r="B517" i="6"/>
  <c r="B516" i="6"/>
  <c r="B515" i="6"/>
  <c r="B514" i="6"/>
  <c r="B513" i="6"/>
  <c r="B512" i="6"/>
  <c r="B511" i="6"/>
  <c r="B510" i="6"/>
  <c r="B509" i="6"/>
  <c r="B508" i="6"/>
  <c r="B507" i="6"/>
  <c r="B506" i="6"/>
  <c r="B505" i="6"/>
  <c r="B504" i="6"/>
  <c r="B503" i="6"/>
  <c r="B502" i="6"/>
  <c r="B501" i="6"/>
  <c r="B500" i="6"/>
  <c r="B499" i="6"/>
  <c r="B498" i="6"/>
  <c r="B497" i="6"/>
  <c r="B496" i="6"/>
  <c r="B495" i="6"/>
  <c r="B494" i="6"/>
  <c r="B493" i="6"/>
  <c r="B492" i="6"/>
  <c r="B491" i="6"/>
  <c r="B490" i="6"/>
  <c r="B489" i="6"/>
  <c r="B488" i="6"/>
  <c r="B487" i="6"/>
  <c r="B486" i="6"/>
  <c r="B485" i="6"/>
  <c r="B484" i="6"/>
  <c r="B483" i="6"/>
  <c r="B482" i="6"/>
  <c r="B481" i="6"/>
  <c r="B480" i="6"/>
  <c r="B479" i="6"/>
  <c r="B478" i="6"/>
  <c r="B477" i="6"/>
  <c r="B476" i="6"/>
  <c r="B475" i="6"/>
  <c r="B474" i="6"/>
  <c r="B473" i="6"/>
  <c r="B472" i="6"/>
  <c r="B471" i="6"/>
  <c r="B470" i="6"/>
  <c r="B469" i="6"/>
  <c r="B468" i="6"/>
  <c r="B467" i="6"/>
  <c r="B466" i="6"/>
  <c r="B465" i="6"/>
  <c r="B464" i="6"/>
  <c r="B463" i="6"/>
  <c r="B462" i="6"/>
  <c r="B461" i="6"/>
  <c r="B460" i="6"/>
  <c r="B459" i="6"/>
  <c r="B458" i="6"/>
  <c r="B457" i="6"/>
  <c r="B456" i="6"/>
  <c r="B455" i="6"/>
  <c r="B454" i="6"/>
  <c r="B453" i="6"/>
  <c r="B452" i="6"/>
  <c r="B451" i="6"/>
  <c r="B450" i="6"/>
  <c r="B449" i="6"/>
  <c r="B448" i="6"/>
  <c r="B447" i="6"/>
  <c r="B446" i="6"/>
  <c r="B445" i="6"/>
  <c r="B444" i="6"/>
  <c r="B443" i="6"/>
  <c r="B442" i="6"/>
  <c r="B441" i="6"/>
  <c r="B440" i="6"/>
  <c r="B439" i="6"/>
  <c r="B438" i="6"/>
  <c r="B437" i="6"/>
  <c r="B436" i="6"/>
  <c r="B435" i="6"/>
  <c r="B434" i="6"/>
  <c r="B433" i="6"/>
  <c r="B432" i="6"/>
  <c r="B431" i="6"/>
  <c r="B430" i="6"/>
  <c r="B429" i="6"/>
  <c r="B428" i="6"/>
  <c r="B427" i="6"/>
  <c r="B426" i="6"/>
  <c r="B425" i="6"/>
  <c r="B424" i="6"/>
  <c r="B423" i="6"/>
  <c r="B422" i="6"/>
  <c r="B421" i="6"/>
  <c r="B420" i="6"/>
  <c r="B419" i="6"/>
  <c r="B418" i="6"/>
  <c r="B417" i="6"/>
  <c r="B416" i="6"/>
  <c r="B415" i="6"/>
  <c r="B414" i="6"/>
  <c r="B413" i="6"/>
  <c r="B412" i="6"/>
  <c r="B411" i="6"/>
  <c r="B410" i="6"/>
  <c r="B409" i="6"/>
  <c r="B408" i="6"/>
  <c r="B407" i="6"/>
  <c r="B406" i="6"/>
  <c r="B405" i="6"/>
  <c r="B404" i="6"/>
  <c r="B403" i="6"/>
  <c r="B402" i="6"/>
  <c r="B401" i="6"/>
  <c r="B400" i="6"/>
  <c r="B399" i="6"/>
  <c r="B398" i="6"/>
  <c r="B397" i="6"/>
  <c r="B396" i="6"/>
  <c r="B395" i="6"/>
  <c r="B394" i="6"/>
  <c r="B393" i="6"/>
  <c r="B392" i="6"/>
  <c r="B391" i="6"/>
  <c r="B390" i="6"/>
  <c r="B389" i="6"/>
  <c r="B388" i="6"/>
  <c r="B387" i="6"/>
  <c r="B386" i="6"/>
  <c r="B385" i="6"/>
  <c r="B384" i="6"/>
  <c r="B383" i="6"/>
  <c r="B382" i="6"/>
  <c r="B381" i="6"/>
  <c r="B380" i="6"/>
  <c r="B379" i="6"/>
  <c r="B378" i="6"/>
  <c r="B377" i="6"/>
  <c r="B376" i="6"/>
  <c r="B375" i="6"/>
  <c r="B374" i="6"/>
  <c r="B373" i="6"/>
  <c r="B372" i="6"/>
  <c r="B371" i="6"/>
  <c r="B370" i="6"/>
  <c r="B369" i="6"/>
  <c r="B368" i="6"/>
  <c r="B367" i="6"/>
  <c r="B366" i="6"/>
  <c r="B365" i="6"/>
  <c r="B364" i="6"/>
  <c r="B363" i="6"/>
  <c r="B362" i="6"/>
  <c r="B361" i="6"/>
  <c r="B360" i="6"/>
  <c r="B359" i="6"/>
  <c r="B358" i="6"/>
  <c r="B357" i="6"/>
  <c r="B356" i="6"/>
  <c r="B355" i="6"/>
  <c r="B354" i="6"/>
  <c r="B353" i="6"/>
  <c r="B352" i="6"/>
  <c r="B351" i="6"/>
  <c r="B350" i="6"/>
  <c r="B349" i="6"/>
  <c r="B348" i="6"/>
  <c r="B347" i="6"/>
  <c r="B346" i="6"/>
  <c r="B345" i="6"/>
  <c r="B344" i="6"/>
  <c r="B343" i="6"/>
  <c r="B342" i="6"/>
  <c r="B341" i="6"/>
  <c r="B340" i="6"/>
  <c r="B339" i="6"/>
  <c r="B338" i="6"/>
  <c r="B337" i="6"/>
  <c r="B336" i="6"/>
  <c r="B335" i="6"/>
  <c r="B334" i="6"/>
  <c r="B333" i="6"/>
  <c r="B332" i="6"/>
  <c r="B331" i="6"/>
  <c r="B330" i="6"/>
  <c r="B329" i="6"/>
  <c r="B328" i="6"/>
  <c r="B327" i="6"/>
  <c r="B326" i="6"/>
  <c r="B325" i="6"/>
  <c r="B324" i="6"/>
  <c r="B323" i="6"/>
  <c r="B322" i="6"/>
  <c r="B321" i="6"/>
  <c r="B320" i="6"/>
  <c r="B319" i="6"/>
  <c r="B318" i="6"/>
  <c r="B317" i="6"/>
  <c r="B316" i="6"/>
  <c r="B315" i="6"/>
  <c r="B314" i="6"/>
  <c r="B313" i="6"/>
  <c r="B312" i="6"/>
  <c r="B311" i="6"/>
  <c r="B310" i="6"/>
  <c r="B309" i="6"/>
  <c r="B308" i="6"/>
  <c r="B307" i="6"/>
  <c r="B306" i="6"/>
  <c r="B305" i="6"/>
  <c r="B304" i="6"/>
  <c r="B303" i="6"/>
  <c r="B302" i="6"/>
  <c r="B301" i="6"/>
  <c r="B300" i="6"/>
  <c r="B299" i="6"/>
  <c r="B298" i="6"/>
  <c r="B297" i="6"/>
  <c r="B296" i="6"/>
  <c r="B295" i="6"/>
  <c r="B294" i="6"/>
  <c r="B293" i="6"/>
  <c r="B292" i="6"/>
  <c r="B291" i="6"/>
  <c r="B290" i="6"/>
  <c r="B289" i="6"/>
  <c r="B288" i="6"/>
  <c r="B287" i="6"/>
  <c r="B286" i="6"/>
  <c r="B285" i="6"/>
  <c r="B284" i="6"/>
  <c r="B283" i="6"/>
  <c r="B282" i="6"/>
  <c r="B281" i="6"/>
  <c r="B280" i="6"/>
  <c r="B279" i="6"/>
  <c r="B278" i="6"/>
  <c r="B277" i="6"/>
  <c r="B276" i="6"/>
  <c r="B275" i="6"/>
  <c r="B274" i="6"/>
  <c r="B273" i="6"/>
  <c r="B272" i="6"/>
  <c r="B271" i="6"/>
  <c r="B270" i="6"/>
  <c r="B269" i="6"/>
  <c r="B268" i="6"/>
  <c r="B267" i="6"/>
  <c r="B266" i="6"/>
  <c r="B265" i="6"/>
  <c r="B264" i="6"/>
  <c r="B263" i="6"/>
  <c r="B262" i="6"/>
  <c r="B261" i="6"/>
  <c r="B260" i="6"/>
  <c r="B259" i="6"/>
  <c r="B258" i="6"/>
  <c r="B257" i="6"/>
  <c r="B256" i="6"/>
  <c r="B255" i="6"/>
  <c r="B254" i="6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M34" i="6"/>
  <c r="L34" i="6"/>
  <c r="B34" i="6"/>
  <c r="M33" i="6"/>
  <c r="L33" i="6"/>
  <c r="B33" i="6"/>
  <c r="M32" i="6"/>
  <c r="L32" i="6"/>
  <c r="B32" i="6"/>
  <c r="M31" i="6"/>
  <c r="L31" i="6"/>
  <c r="B31" i="6"/>
  <c r="M30" i="6"/>
  <c r="L30" i="6"/>
  <c r="B30" i="6"/>
  <c r="M29" i="6"/>
  <c r="L29" i="6"/>
  <c r="B29" i="6"/>
  <c r="M28" i="6"/>
  <c r="L28" i="6"/>
  <c r="B28" i="6"/>
  <c r="M27" i="6"/>
  <c r="L27" i="6"/>
  <c r="B27" i="6"/>
  <c r="M26" i="6"/>
  <c r="L26" i="6"/>
  <c r="B26" i="6"/>
  <c r="M25" i="6"/>
  <c r="L25" i="6"/>
  <c r="B25" i="6"/>
  <c r="M24" i="6"/>
  <c r="L24" i="6"/>
  <c r="B24" i="6"/>
  <c r="M23" i="6"/>
  <c r="L23" i="6"/>
  <c r="B23" i="6"/>
  <c r="M22" i="6"/>
  <c r="L22" i="6"/>
  <c r="B22" i="6"/>
  <c r="M21" i="6"/>
  <c r="L21" i="6"/>
  <c r="B21" i="6"/>
  <c r="M20" i="6"/>
  <c r="L20" i="6"/>
  <c r="B20" i="6"/>
  <c r="M19" i="6"/>
  <c r="L19" i="6"/>
  <c r="B19" i="6"/>
  <c r="M18" i="6"/>
  <c r="L18" i="6"/>
  <c r="B18" i="6"/>
  <c r="M17" i="6"/>
  <c r="L17" i="6"/>
  <c r="B17" i="6"/>
  <c r="I10" i="6"/>
  <c r="H10" i="6" s="1"/>
  <c r="I9" i="6"/>
  <c r="H9" i="6"/>
  <c r="T8" i="6"/>
  <c r="T11" i="6" s="1"/>
  <c r="S8" i="6"/>
  <c r="S11" i="6" s="1"/>
  <c r="R8" i="6"/>
  <c r="R11" i="6" s="1"/>
  <c r="Q8" i="6"/>
  <c r="I8" i="6"/>
  <c r="H8" i="6" s="1"/>
  <c r="E8" i="6"/>
  <c r="C8" i="6"/>
  <c r="R6" i="6"/>
  <c r="P9" i="6" s="1"/>
  <c r="D4" i="6"/>
  <c r="D5" i="6" s="1"/>
  <c r="B4" i="6"/>
  <c r="B5" i="6" s="1"/>
  <c r="C3" i="6"/>
  <c r="C4" i="6" s="1"/>
  <c r="C5" i="6" s="1"/>
  <c r="E18" i="12" l="1"/>
  <c r="H18" i="12" s="1"/>
  <c r="D49" i="12"/>
  <c r="E31" i="12"/>
  <c r="H31" i="12" s="1"/>
  <c r="G31" i="12" s="1"/>
  <c r="J31" i="12" s="1"/>
  <c r="M31" i="12" s="1"/>
  <c r="E18" i="11"/>
  <c r="H18" i="11" s="1"/>
  <c r="G18" i="11" s="1"/>
  <c r="J18" i="11" s="1"/>
  <c r="M18" i="11" s="1"/>
  <c r="D19" i="11"/>
  <c r="D20" i="11" s="1"/>
  <c r="B35" i="11"/>
  <c r="A36" i="11"/>
  <c r="B36" i="11" s="1"/>
  <c r="G17" i="4"/>
  <c r="K17" i="4"/>
  <c r="P17" i="4" s="1"/>
  <c r="O17" i="4" s="1"/>
  <c r="K19" i="4"/>
  <c r="P19" i="4" s="1"/>
  <c r="O19" i="4" s="1"/>
  <c r="G19" i="4"/>
  <c r="R19" i="4"/>
  <c r="K21" i="4"/>
  <c r="P21" i="4" s="1"/>
  <c r="O21" i="4" s="1"/>
  <c r="N21" i="4" s="1"/>
  <c r="G21" i="4"/>
  <c r="R22" i="4"/>
  <c r="K23" i="4"/>
  <c r="P23" i="4" s="1"/>
  <c r="O23" i="4" s="1"/>
  <c r="G23" i="4"/>
  <c r="G27" i="4"/>
  <c r="K27" i="4"/>
  <c r="P27" i="4" s="1"/>
  <c r="O27" i="4" s="1"/>
  <c r="I27" i="4"/>
  <c r="G29" i="4"/>
  <c r="G33" i="4"/>
  <c r="K33" i="4"/>
  <c r="P33" i="4" s="1"/>
  <c r="O33" i="4" s="1"/>
  <c r="R33" i="4"/>
  <c r="K35" i="4"/>
  <c r="G35" i="4"/>
  <c r="I36" i="4"/>
  <c r="G37" i="4"/>
  <c r="K37" i="4"/>
  <c r="P37" i="4" s="1"/>
  <c r="O37" i="4" s="1"/>
  <c r="G39" i="4"/>
  <c r="R40" i="4"/>
  <c r="K42" i="4"/>
  <c r="P42" i="4" s="1"/>
  <c r="O42" i="4" s="1"/>
  <c r="N42" i="4" s="1"/>
  <c r="G42" i="4"/>
  <c r="G43" i="4"/>
  <c r="G44" i="4"/>
  <c r="G45" i="4"/>
  <c r="K45" i="4"/>
  <c r="P45" i="4" s="1"/>
  <c r="O45" i="4" s="1"/>
  <c r="S45" i="4" s="1"/>
  <c r="R46" i="4"/>
  <c r="K48" i="4"/>
  <c r="P48" i="4" s="1"/>
  <c r="O48" i="4" s="1"/>
  <c r="G48" i="4"/>
  <c r="L48" i="4"/>
  <c r="R48" i="4" s="1"/>
  <c r="K54" i="4"/>
  <c r="P54" i="4" s="1"/>
  <c r="O54" i="4" s="1"/>
  <c r="G54" i="4"/>
  <c r="R55" i="4"/>
  <c r="G57" i="4"/>
  <c r="K60" i="4"/>
  <c r="P60" i="4" s="1"/>
  <c r="O60" i="4" s="1"/>
  <c r="N60" i="4" s="1"/>
  <c r="G60" i="4"/>
  <c r="R60" i="4"/>
  <c r="L61" i="4"/>
  <c r="R63" i="4"/>
  <c r="L69" i="4"/>
  <c r="K71" i="4"/>
  <c r="P71" i="4" s="1"/>
  <c r="O71" i="4" s="1"/>
  <c r="G71" i="4"/>
  <c r="K79" i="4"/>
  <c r="P79" i="4" s="1"/>
  <c r="O79" i="4" s="1"/>
  <c r="G79" i="4"/>
  <c r="G84" i="4"/>
  <c r="K87" i="4"/>
  <c r="P87" i="4" s="1"/>
  <c r="O87" i="4" s="1"/>
  <c r="G87" i="4"/>
  <c r="I87" i="4"/>
  <c r="R88" i="4"/>
  <c r="G92" i="4"/>
  <c r="L92" i="4"/>
  <c r="I92" i="4" s="1"/>
  <c r="L93" i="4"/>
  <c r="G100" i="4"/>
  <c r="L100" i="4"/>
  <c r="I103" i="4"/>
  <c r="F39" i="19"/>
  <c r="H39" i="19" s="1"/>
  <c r="J39" i="19" s="1"/>
  <c r="I39" i="19"/>
  <c r="K39" i="19" s="1"/>
  <c r="P39" i="19"/>
  <c r="R39" i="19" s="1"/>
  <c r="T39" i="19" s="1"/>
  <c r="S39" i="19"/>
  <c r="U39" i="19" s="1"/>
  <c r="I69" i="19"/>
  <c r="K69" i="19" s="1"/>
  <c r="N79" i="4"/>
  <c r="S79" i="4"/>
  <c r="N19" i="4"/>
  <c r="S19" i="4"/>
  <c r="P95" i="4"/>
  <c r="O95" i="4" s="1"/>
  <c r="N95" i="4" s="1"/>
  <c r="I95" i="4"/>
  <c r="D30" i="6"/>
  <c r="D42" i="6"/>
  <c r="D22" i="6"/>
  <c r="N71" i="4"/>
  <c r="S71" i="4"/>
  <c r="G18" i="12"/>
  <c r="J18" i="12" s="1"/>
  <c r="M18" i="12" s="1"/>
  <c r="K18" i="12"/>
  <c r="N18" i="12" s="1"/>
  <c r="I79" i="4"/>
  <c r="I42" i="4"/>
  <c r="P82" i="4"/>
  <c r="O82" i="4" s="1"/>
  <c r="N82" i="4" s="1"/>
  <c r="I82" i="4"/>
  <c r="I100" i="4"/>
  <c r="P100" i="4"/>
  <c r="O100" i="4" s="1"/>
  <c r="N100" i="4" s="1"/>
  <c r="N25" i="4"/>
  <c r="S25" i="4"/>
  <c r="P35" i="4"/>
  <c r="O35" i="4" s="1"/>
  <c r="I35" i="4"/>
  <c r="S43" i="4"/>
  <c r="N43" i="4"/>
  <c r="N68" i="4"/>
  <c r="S68" i="4"/>
  <c r="X8" i="6"/>
  <c r="C30" i="6"/>
  <c r="W11" i="5"/>
  <c r="X11" i="5" s="1"/>
  <c r="I21" i="4"/>
  <c r="G56" i="4"/>
  <c r="L59" i="4"/>
  <c r="R59" i="4" s="1"/>
  <c r="L67" i="4"/>
  <c r="R67" i="4" s="1"/>
  <c r="L75" i="4"/>
  <c r="R75" i="4" s="1"/>
  <c r="L80" i="4"/>
  <c r="R80" i="4" s="1"/>
  <c r="G90" i="4"/>
  <c r="G98" i="4"/>
  <c r="V13" i="6"/>
  <c r="X13" i="6" s="1"/>
  <c r="Y13" i="6" s="1"/>
  <c r="P8" i="2"/>
  <c r="G25" i="4"/>
  <c r="G31" i="4"/>
  <c r="R35" i="4"/>
  <c r="L44" i="4"/>
  <c r="R44" i="4" s="1"/>
  <c r="N45" i="4"/>
  <c r="G47" i="4"/>
  <c r="L51" i="4"/>
  <c r="R51" i="4" s="1"/>
  <c r="G52" i="4"/>
  <c r="L65" i="4"/>
  <c r="R65" i="4" s="1"/>
  <c r="G70" i="4"/>
  <c r="I71" i="4"/>
  <c r="G77" i="4"/>
  <c r="L84" i="4"/>
  <c r="R84" i="4" s="1"/>
  <c r="P92" i="4"/>
  <c r="O92" i="4" s="1"/>
  <c r="N92" i="4" s="1"/>
  <c r="R95" i="4"/>
  <c r="R103" i="4"/>
  <c r="R12" i="5"/>
  <c r="D36" i="12"/>
  <c r="U6" i="4"/>
  <c r="V6" i="4" s="1"/>
  <c r="R25" i="4"/>
  <c r="L29" i="4"/>
  <c r="L39" i="4"/>
  <c r="I39" i="4" s="1"/>
  <c r="G41" i="4"/>
  <c r="L43" i="4"/>
  <c r="G51" i="4"/>
  <c r="I74" i="4"/>
  <c r="G78" i="4"/>
  <c r="R79" i="4"/>
  <c r="R87" i="4"/>
  <c r="G105" i="4"/>
  <c r="R18" i="4"/>
  <c r="S39" i="4"/>
  <c r="K56" i="4"/>
  <c r="P56" i="4" s="1"/>
  <c r="O56" i="4" s="1"/>
  <c r="G65" i="4"/>
  <c r="R81" i="4"/>
  <c r="R82" i="4"/>
  <c r="G85" i="4"/>
  <c r="G89" i="4"/>
  <c r="K90" i="4"/>
  <c r="P90" i="4" s="1"/>
  <c r="O90" i="4" s="1"/>
  <c r="G97" i="4"/>
  <c r="K98" i="4"/>
  <c r="P98" i="4" s="1"/>
  <c r="O98" i="4" s="1"/>
  <c r="E30" i="12"/>
  <c r="H30" i="12" s="1"/>
  <c r="R30" i="4"/>
  <c r="I33" i="4"/>
  <c r="I50" i="4"/>
  <c r="G68" i="4"/>
  <c r="R71" i="4"/>
  <c r="L73" i="4"/>
  <c r="R73" i="4" s="1"/>
  <c r="G76" i="4"/>
  <c r="P10" i="2"/>
  <c r="P11" i="2" s="1"/>
  <c r="P12" i="2" s="1"/>
  <c r="P13" i="2" s="1"/>
  <c r="R27" i="4"/>
  <c r="R36" i="4"/>
  <c r="I45" i="4"/>
  <c r="S51" i="4"/>
  <c r="I76" i="4"/>
  <c r="G95" i="4"/>
  <c r="R96" i="4"/>
  <c r="G103" i="4"/>
  <c r="L104" i="4"/>
  <c r="R104" i="4" s="1"/>
  <c r="C22" i="6"/>
  <c r="E22" i="6" s="1"/>
  <c r="C42" i="6"/>
  <c r="E42" i="6" s="1"/>
  <c r="E18" i="10"/>
  <c r="H18" i="10" s="1"/>
  <c r="K5" i="8"/>
  <c r="L5" i="8" s="1"/>
  <c r="M5" i="8" s="1"/>
  <c r="R24" i="4"/>
  <c r="G36" i="4"/>
  <c r="I37" i="4"/>
  <c r="R45" i="4"/>
  <c r="G53" i="4"/>
  <c r="I60" i="4"/>
  <c r="K64" i="4"/>
  <c r="P64" i="4" s="1"/>
  <c r="O64" i="4" s="1"/>
  <c r="L91" i="4"/>
  <c r="R91" i="4" s="1"/>
  <c r="R92" i="4"/>
  <c r="R100" i="4"/>
  <c r="G106" i="4"/>
  <c r="V15" i="6"/>
  <c r="W13" i="6" s="1"/>
  <c r="D19" i="6"/>
  <c r="D27" i="6"/>
  <c r="E30" i="6"/>
  <c r="D35" i="6"/>
  <c r="D43" i="6"/>
  <c r="D44" i="6"/>
  <c r="D45" i="6"/>
  <c r="P10" i="6"/>
  <c r="D24" i="6"/>
  <c r="D32" i="6"/>
  <c r="C32" i="6" s="1"/>
  <c r="D36" i="6"/>
  <c r="C175" i="6"/>
  <c r="C183" i="6"/>
  <c r="Q11" i="6"/>
  <c r="V14" i="6" s="1"/>
  <c r="D21" i="6"/>
  <c r="D29" i="6"/>
  <c r="C29" i="6" s="1"/>
  <c r="D37" i="6"/>
  <c r="C37" i="6" s="1"/>
  <c r="C176" i="6"/>
  <c r="C184" i="6"/>
  <c r="V8" i="6"/>
  <c r="W8" i="6" s="1"/>
  <c r="D519" i="6"/>
  <c r="D511" i="6"/>
  <c r="C525" i="6"/>
  <c r="D524" i="6"/>
  <c r="C517" i="6"/>
  <c r="D516" i="6"/>
  <c r="D508" i="6"/>
  <c r="D523" i="6"/>
  <c r="D515" i="6"/>
  <c r="D507" i="6"/>
  <c r="C521" i="6"/>
  <c r="D520" i="6"/>
  <c r="C513" i="6"/>
  <c r="D512" i="6"/>
  <c r="D514" i="6"/>
  <c r="D506" i="6"/>
  <c r="D499" i="6"/>
  <c r="D491" i="6"/>
  <c r="D483" i="6"/>
  <c r="D475" i="6"/>
  <c r="D467" i="6"/>
  <c r="D459" i="6"/>
  <c r="D451" i="6"/>
  <c r="D443" i="6"/>
  <c r="D435" i="6"/>
  <c r="D427" i="6"/>
  <c r="D522" i="6"/>
  <c r="C514" i="6"/>
  <c r="C506" i="6"/>
  <c r="C499" i="6"/>
  <c r="D498" i="6"/>
  <c r="C491" i="6"/>
  <c r="D490" i="6"/>
  <c r="C483" i="6"/>
  <c r="D482" i="6"/>
  <c r="C475" i="6"/>
  <c r="D474" i="6"/>
  <c r="C467" i="6"/>
  <c r="D466" i="6"/>
  <c r="C522" i="6"/>
  <c r="D517" i="6"/>
  <c r="D509" i="6"/>
  <c r="D497" i="6"/>
  <c r="D489" i="6"/>
  <c r="D481" i="6"/>
  <c r="D473" i="6"/>
  <c r="D465" i="6"/>
  <c r="D457" i="6"/>
  <c r="D449" i="6"/>
  <c r="D441" i="6"/>
  <c r="D433" i="6"/>
  <c r="C497" i="6"/>
  <c r="D496" i="6"/>
  <c r="C489" i="6"/>
  <c r="D488" i="6"/>
  <c r="C481" i="6"/>
  <c r="D480" i="6"/>
  <c r="C473" i="6"/>
  <c r="D472" i="6"/>
  <c r="C465" i="6"/>
  <c r="D464" i="6"/>
  <c r="C457" i="6"/>
  <c r="D456" i="6"/>
  <c r="C449" i="6"/>
  <c r="D448" i="6"/>
  <c r="C441" i="6"/>
  <c r="D440" i="6"/>
  <c r="D518" i="6"/>
  <c r="D510" i="6"/>
  <c r="D504" i="6"/>
  <c r="D503" i="6"/>
  <c r="D495" i="6"/>
  <c r="D487" i="6"/>
  <c r="D479" i="6"/>
  <c r="D471" i="6"/>
  <c r="D463" i="6"/>
  <c r="D455" i="6"/>
  <c r="D447" i="6"/>
  <c r="D439" i="6"/>
  <c r="D431" i="6"/>
  <c r="C518" i="6"/>
  <c r="E518" i="6" s="1"/>
  <c r="C510" i="6"/>
  <c r="E510" i="6" s="1"/>
  <c r="C503" i="6"/>
  <c r="D502" i="6"/>
  <c r="C495" i="6"/>
  <c r="D494" i="6"/>
  <c r="C487" i="6"/>
  <c r="D486" i="6"/>
  <c r="C479" i="6"/>
  <c r="E479" i="6" s="1"/>
  <c r="D478" i="6"/>
  <c r="C471" i="6"/>
  <c r="D470" i="6"/>
  <c r="C463" i="6"/>
  <c r="D462" i="6"/>
  <c r="D525" i="6"/>
  <c r="D521" i="6"/>
  <c r="D513" i="6"/>
  <c r="D505" i="6"/>
  <c r="D501" i="6"/>
  <c r="D493" i="6"/>
  <c r="C486" i="6"/>
  <c r="D485" i="6"/>
  <c r="C478" i="6"/>
  <c r="D477" i="6"/>
  <c r="C470" i="6"/>
  <c r="E470" i="6" s="1"/>
  <c r="D469" i="6"/>
  <c r="C462" i="6"/>
  <c r="D461" i="6"/>
  <c r="C454" i="6"/>
  <c r="D453" i="6"/>
  <c r="C501" i="6"/>
  <c r="D500" i="6"/>
  <c r="C493" i="6"/>
  <c r="D492" i="6"/>
  <c r="C485" i="6"/>
  <c r="D484" i="6"/>
  <c r="C477" i="6"/>
  <c r="D476" i="6"/>
  <c r="C469" i="6"/>
  <c r="D468" i="6"/>
  <c r="C461" i="6"/>
  <c r="D460" i="6"/>
  <c r="C453" i="6"/>
  <c r="D452" i="6"/>
  <c r="C445" i="6"/>
  <c r="D444" i="6"/>
  <c r="D438" i="6"/>
  <c r="D430" i="6"/>
  <c r="D424" i="6"/>
  <c r="D416" i="6"/>
  <c r="D408" i="6"/>
  <c r="D400" i="6"/>
  <c r="D392" i="6"/>
  <c r="D384" i="6"/>
  <c r="D376" i="6"/>
  <c r="D368" i="6"/>
  <c r="D360" i="6"/>
  <c r="D352" i="6"/>
  <c r="D344" i="6"/>
  <c r="D458" i="6"/>
  <c r="D450" i="6"/>
  <c r="C438" i="6"/>
  <c r="D434" i="6"/>
  <c r="C430" i="6"/>
  <c r="D426" i="6"/>
  <c r="C424" i="6"/>
  <c r="E424" i="6" s="1"/>
  <c r="D423" i="6"/>
  <c r="C416" i="6"/>
  <c r="D415" i="6"/>
  <c r="C408" i="6"/>
  <c r="D407" i="6"/>
  <c r="C400" i="6"/>
  <c r="D399" i="6"/>
  <c r="C392" i="6"/>
  <c r="E392" i="6" s="1"/>
  <c r="D391" i="6"/>
  <c r="C384" i="6"/>
  <c r="D383" i="6"/>
  <c r="C376" i="6"/>
  <c r="D375" i="6"/>
  <c r="C368" i="6"/>
  <c r="D367" i="6"/>
  <c r="C455" i="6"/>
  <c r="E455" i="6" s="1"/>
  <c r="C423" i="6"/>
  <c r="D422" i="6"/>
  <c r="D414" i="6"/>
  <c r="C407" i="6"/>
  <c r="D406" i="6"/>
  <c r="C399" i="6"/>
  <c r="D398" i="6"/>
  <c r="C391" i="6"/>
  <c r="E391" i="6" s="1"/>
  <c r="D390" i="6"/>
  <c r="C383" i="6"/>
  <c r="D382" i="6"/>
  <c r="C375" i="6"/>
  <c r="D374" i="6"/>
  <c r="C367" i="6"/>
  <c r="D366" i="6"/>
  <c r="C359" i="6"/>
  <c r="D358" i="6"/>
  <c r="C351" i="6"/>
  <c r="D350" i="6"/>
  <c r="C447" i="6"/>
  <c r="D445" i="6"/>
  <c r="C443" i="6"/>
  <c r="C435" i="6"/>
  <c r="C431" i="6"/>
  <c r="C427" i="6"/>
  <c r="C422" i="6"/>
  <c r="D421" i="6"/>
  <c r="C414" i="6"/>
  <c r="D413" i="6"/>
  <c r="C406" i="6"/>
  <c r="D405" i="6"/>
  <c r="C398" i="6"/>
  <c r="D397" i="6"/>
  <c r="C390" i="6"/>
  <c r="D389" i="6"/>
  <c r="C382" i="6"/>
  <c r="D381" i="6"/>
  <c r="C374" i="6"/>
  <c r="D373" i="6"/>
  <c r="C366" i="6"/>
  <c r="D365" i="6"/>
  <c r="C358" i="6"/>
  <c r="D357" i="6"/>
  <c r="C350" i="6"/>
  <c r="D349" i="6"/>
  <c r="D420" i="6"/>
  <c r="D412" i="6"/>
  <c r="D404" i="6"/>
  <c r="D396" i="6"/>
  <c r="D388" i="6"/>
  <c r="D380" i="6"/>
  <c r="D372" i="6"/>
  <c r="D364" i="6"/>
  <c r="D356" i="6"/>
  <c r="D348" i="6"/>
  <c r="D454" i="6"/>
  <c r="E454" i="6" s="1"/>
  <c r="D436" i="6"/>
  <c r="D432" i="6"/>
  <c r="D428" i="6"/>
  <c r="C420" i="6"/>
  <c r="D419" i="6"/>
  <c r="C412" i="6"/>
  <c r="D411" i="6"/>
  <c r="C404" i="6"/>
  <c r="E404" i="6" s="1"/>
  <c r="D403" i="6"/>
  <c r="C396" i="6"/>
  <c r="D395" i="6"/>
  <c r="C388" i="6"/>
  <c r="D387" i="6"/>
  <c r="C380" i="6"/>
  <c r="D379" i="6"/>
  <c r="C372" i="6"/>
  <c r="E372" i="6" s="1"/>
  <c r="D371" i="6"/>
  <c r="C364" i="6"/>
  <c r="D363" i="6"/>
  <c r="C459" i="6"/>
  <c r="C451" i="6"/>
  <c r="D446" i="6"/>
  <c r="D437" i="6"/>
  <c r="D429" i="6"/>
  <c r="C419" i="6"/>
  <c r="D418" i="6"/>
  <c r="C411" i="6"/>
  <c r="D410" i="6"/>
  <c r="C403" i="6"/>
  <c r="D402" i="6"/>
  <c r="C395" i="6"/>
  <c r="D394" i="6"/>
  <c r="C387" i="6"/>
  <c r="D386" i="6"/>
  <c r="C379" i="6"/>
  <c r="D378" i="6"/>
  <c r="C371" i="6"/>
  <c r="D370" i="6"/>
  <c r="C363" i="6"/>
  <c r="E363" i="6" s="1"/>
  <c r="D362" i="6"/>
  <c r="C446" i="6"/>
  <c r="D442" i="6"/>
  <c r="C437" i="6"/>
  <c r="C433" i="6"/>
  <c r="C429" i="6"/>
  <c r="D425" i="6"/>
  <c r="C418" i="6"/>
  <c r="D417" i="6"/>
  <c r="C410" i="6"/>
  <c r="D409" i="6"/>
  <c r="C402" i="6"/>
  <c r="D401" i="6"/>
  <c r="C394" i="6"/>
  <c r="D393" i="6"/>
  <c r="C386" i="6"/>
  <c r="D385" i="6"/>
  <c r="C378" i="6"/>
  <c r="D377" i="6"/>
  <c r="C370" i="6"/>
  <c r="D369" i="6"/>
  <c r="C362" i="6"/>
  <c r="D361" i="6"/>
  <c r="C354" i="6"/>
  <c r="D353" i="6"/>
  <c r="C346" i="6"/>
  <c r="D345" i="6"/>
  <c r="D359" i="6"/>
  <c r="D335" i="6"/>
  <c r="D327" i="6"/>
  <c r="D319" i="6"/>
  <c r="D311" i="6"/>
  <c r="D303" i="6"/>
  <c r="D295" i="6"/>
  <c r="D287" i="6"/>
  <c r="D279" i="6"/>
  <c r="D271" i="6"/>
  <c r="D263" i="6"/>
  <c r="D255" i="6"/>
  <c r="D247" i="6"/>
  <c r="D239" i="6"/>
  <c r="D231" i="6"/>
  <c r="D223" i="6"/>
  <c r="D215" i="6"/>
  <c r="D207" i="6"/>
  <c r="D199" i="6"/>
  <c r="D191" i="6"/>
  <c r="C356" i="6"/>
  <c r="E356" i="6" s="1"/>
  <c r="D354" i="6"/>
  <c r="C352" i="6"/>
  <c r="C348" i="6"/>
  <c r="D346" i="6"/>
  <c r="D342" i="6"/>
  <c r="C335" i="6"/>
  <c r="D334" i="6"/>
  <c r="C327" i="6"/>
  <c r="D326" i="6"/>
  <c r="C319" i="6"/>
  <c r="D318" i="6"/>
  <c r="C311" i="6"/>
  <c r="D310" i="6"/>
  <c r="C303" i="6"/>
  <c r="D302" i="6"/>
  <c r="C295" i="6"/>
  <c r="D294" i="6"/>
  <c r="C287" i="6"/>
  <c r="D286" i="6"/>
  <c r="C279" i="6"/>
  <c r="D278" i="6"/>
  <c r="C271" i="6"/>
  <c r="D270" i="6"/>
  <c r="C263" i="6"/>
  <c r="D262" i="6"/>
  <c r="C255" i="6"/>
  <c r="D254" i="6"/>
  <c r="C247" i="6"/>
  <c r="D246" i="6"/>
  <c r="C239" i="6"/>
  <c r="D238" i="6"/>
  <c r="C231" i="6"/>
  <c r="D230" i="6"/>
  <c r="C223" i="6"/>
  <c r="D222" i="6"/>
  <c r="D343" i="6"/>
  <c r="D341" i="6"/>
  <c r="D333" i="6"/>
  <c r="D325" i="6"/>
  <c r="D317" i="6"/>
  <c r="D309" i="6"/>
  <c r="D301" i="6"/>
  <c r="D293" i="6"/>
  <c r="D285" i="6"/>
  <c r="D277" i="6"/>
  <c r="D269" i="6"/>
  <c r="D261" i="6"/>
  <c r="D253" i="6"/>
  <c r="D245" i="6"/>
  <c r="D237" i="6"/>
  <c r="D229" i="6"/>
  <c r="D221" i="6"/>
  <c r="D213" i="6"/>
  <c r="D205" i="6"/>
  <c r="D197" i="6"/>
  <c r="C343" i="6"/>
  <c r="C341" i="6"/>
  <c r="D340" i="6"/>
  <c r="C333" i="6"/>
  <c r="D332" i="6"/>
  <c r="C325" i="6"/>
  <c r="D324" i="6"/>
  <c r="C317" i="6"/>
  <c r="D316" i="6"/>
  <c r="C309" i="6"/>
  <c r="D308" i="6"/>
  <c r="C301" i="6"/>
  <c r="D300" i="6"/>
  <c r="C293" i="6"/>
  <c r="D292" i="6"/>
  <c r="C285" i="6"/>
  <c r="D284" i="6"/>
  <c r="C277" i="6"/>
  <c r="D276" i="6"/>
  <c r="C269" i="6"/>
  <c r="D268" i="6"/>
  <c r="C261" i="6"/>
  <c r="D260" i="6"/>
  <c r="C253" i="6"/>
  <c r="D252" i="6"/>
  <c r="C245" i="6"/>
  <c r="D244" i="6"/>
  <c r="C237" i="6"/>
  <c r="D236" i="6"/>
  <c r="C229" i="6"/>
  <c r="D228" i="6"/>
  <c r="C221" i="6"/>
  <c r="D220" i="6"/>
  <c r="C213" i="6"/>
  <c r="D212" i="6"/>
  <c r="C205" i="6"/>
  <c r="D204" i="6"/>
  <c r="C197" i="6"/>
  <c r="D196" i="6"/>
  <c r="D355" i="6"/>
  <c r="D347" i="6"/>
  <c r="D339" i="6"/>
  <c r="D331" i="6"/>
  <c r="D323" i="6"/>
  <c r="D315" i="6"/>
  <c r="D307" i="6"/>
  <c r="D299" i="6"/>
  <c r="D291" i="6"/>
  <c r="D283" i="6"/>
  <c r="D275" i="6"/>
  <c r="D267" i="6"/>
  <c r="D259" i="6"/>
  <c r="D251" i="6"/>
  <c r="D243" i="6"/>
  <c r="D235" i="6"/>
  <c r="D227" i="6"/>
  <c r="D219" i="6"/>
  <c r="D211" i="6"/>
  <c r="D203" i="6"/>
  <c r="D195" i="6"/>
  <c r="C360" i="6"/>
  <c r="C355" i="6"/>
  <c r="D351" i="6"/>
  <c r="C347" i="6"/>
  <c r="C339" i="6"/>
  <c r="D338" i="6"/>
  <c r="C331" i="6"/>
  <c r="D330" i="6"/>
  <c r="C323" i="6"/>
  <c r="D322" i="6"/>
  <c r="C315" i="6"/>
  <c r="D314" i="6"/>
  <c r="C307" i="6"/>
  <c r="D306" i="6"/>
  <c r="C299" i="6"/>
  <c r="D298" i="6"/>
  <c r="C291" i="6"/>
  <c r="D290" i="6"/>
  <c r="C283" i="6"/>
  <c r="D282" i="6"/>
  <c r="C275" i="6"/>
  <c r="D274" i="6"/>
  <c r="C267" i="6"/>
  <c r="D266" i="6"/>
  <c r="C259" i="6"/>
  <c r="D258" i="6"/>
  <c r="C251" i="6"/>
  <c r="D250" i="6"/>
  <c r="C243" i="6"/>
  <c r="E243" i="6" s="1"/>
  <c r="D242" i="6"/>
  <c r="C235" i="6"/>
  <c r="D234" i="6"/>
  <c r="C227" i="6"/>
  <c r="D226" i="6"/>
  <c r="C219" i="6"/>
  <c r="D218" i="6"/>
  <c r="C211" i="6"/>
  <c r="E211" i="6" s="1"/>
  <c r="D210" i="6"/>
  <c r="D337" i="6"/>
  <c r="D329" i="6"/>
  <c r="D321" i="6"/>
  <c r="D313" i="6"/>
  <c r="D305" i="6"/>
  <c r="D297" i="6"/>
  <c r="D289" i="6"/>
  <c r="D281" i="6"/>
  <c r="D273" i="6"/>
  <c r="D265" i="6"/>
  <c r="D257" i="6"/>
  <c r="C250" i="6"/>
  <c r="D249" i="6"/>
  <c r="C242" i="6"/>
  <c r="D241" i="6"/>
  <c r="C234" i="6"/>
  <c r="E234" i="6" s="1"/>
  <c r="D233" i="6"/>
  <c r="C226" i="6"/>
  <c r="D225" i="6"/>
  <c r="C218" i="6"/>
  <c r="D217" i="6"/>
  <c r="C210" i="6"/>
  <c r="D209" i="6"/>
  <c r="C202" i="6"/>
  <c r="D201" i="6"/>
  <c r="C337" i="6"/>
  <c r="D336" i="6"/>
  <c r="C329" i="6"/>
  <c r="D328" i="6"/>
  <c r="C321" i="6"/>
  <c r="D320" i="6"/>
  <c r="C313" i="6"/>
  <c r="D312" i="6"/>
  <c r="C305" i="6"/>
  <c r="D304" i="6"/>
  <c r="C297" i="6"/>
  <c r="D296" i="6"/>
  <c r="C289" i="6"/>
  <c r="D288" i="6"/>
  <c r="C281" i="6"/>
  <c r="D280" i="6"/>
  <c r="C273" i="6"/>
  <c r="D272" i="6"/>
  <c r="C265" i="6"/>
  <c r="D264" i="6"/>
  <c r="C257" i="6"/>
  <c r="D256" i="6"/>
  <c r="C249" i="6"/>
  <c r="D248" i="6"/>
  <c r="C241" i="6"/>
  <c r="D240" i="6"/>
  <c r="C233" i="6"/>
  <c r="D232" i="6"/>
  <c r="C225" i="6"/>
  <c r="D224" i="6"/>
  <c r="C217" i="6"/>
  <c r="D216" i="6"/>
  <c r="C209" i="6"/>
  <c r="D208" i="6"/>
  <c r="C201" i="6"/>
  <c r="D200" i="6"/>
  <c r="C193" i="6"/>
  <c r="C215" i="6"/>
  <c r="C207" i="6"/>
  <c r="D194" i="6"/>
  <c r="D190" i="6"/>
  <c r="D182" i="6"/>
  <c r="D174" i="6"/>
  <c r="D166" i="6"/>
  <c r="D158" i="6"/>
  <c r="D150" i="6"/>
  <c r="C150" i="6" s="1"/>
  <c r="D142" i="6"/>
  <c r="C142" i="6" s="1"/>
  <c r="D134" i="6"/>
  <c r="D126" i="6"/>
  <c r="D118" i="6"/>
  <c r="C118" i="6" s="1"/>
  <c r="D110" i="6"/>
  <c r="C110" i="6" s="1"/>
  <c r="D102" i="6"/>
  <c r="D94" i="6"/>
  <c r="D86" i="6"/>
  <c r="C86" i="6" s="1"/>
  <c r="D78" i="6"/>
  <c r="C78" i="6" s="1"/>
  <c r="D70" i="6"/>
  <c r="D62" i="6"/>
  <c r="D54" i="6"/>
  <c r="C54" i="6" s="1"/>
  <c r="D46" i="6"/>
  <c r="C203" i="6"/>
  <c r="D198" i="6"/>
  <c r="C194" i="6"/>
  <c r="C191" i="6"/>
  <c r="C190" i="6"/>
  <c r="E190" i="6" s="1"/>
  <c r="D189" i="6"/>
  <c r="C182" i="6"/>
  <c r="D181" i="6"/>
  <c r="C174" i="6"/>
  <c r="D173" i="6"/>
  <c r="C166" i="6"/>
  <c r="E166" i="6" s="1"/>
  <c r="D165" i="6"/>
  <c r="C158" i="6"/>
  <c r="D157" i="6"/>
  <c r="D149" i="6"/>
  <c r="D141" i="6"/>
  <c r="C134" i="6"/>
  <c r="E134" i="6" s="1"/>
  <c r="D133" i="6"/>
  <c r="C133" i="6" s="1"/>
  <c r="E133" i="6" s="1"/>
  <c r="C126" i="6"/>
  <c r="E126" i="6" s="1"/>
  <c r="D125" i="6"/>
  <c r="D117" i="6"/>
  <c r="C117" i="6" s="1"/>
  <c r="E117" i="6" s="1"/>
  <c r="D109" i="6"/>
  <c r="C102" i="6"/>
  <c r="E102" i="6" s="1"/>
  <c r="D101" i="6"/>
  <c r="C94" i="6"/>
  <c r="D93" i="6"/>
  <c r="C93" i="6" s="1"/>
  <c r="E93" i="6" s="1"/>
  <c r="D85" i="6"/>
  <c r="D77" i="6"/>
  <c r="C70" i="6"/>
  <c r="E70" i="6" s="1"/>
  <c r="D69" i="6"/>
  <c r="C62" i="6"/>
  <c r="E62" i="6" s="1"/>
  <c r="D61" i="6"/>
  <c r="C61" i="6" s="1"/>
  <c r="E61" i="6" s="1"/>
  <c r="D53" i="6"/>
  <c r="D214" i="6"/>
  <c r="D206" i="6"/>
  <c r="D192" i="6"/>
  <c r="C189" i="6"/>
  <c r="E189" i="6" s="1"/>
  <c r="D188" i="6"/>
  <c r="C181" i="6"/>
  <c r="D180" i="6"/>
  <c r="C173" i="6"/>
  <c r="D172" i="6"/>
  <c r="D164" i="6"/>
  <c r="C157" i="6"/>
  <c r="D156" i="6"/>
  <c r="D148" i="6"/>
  <c r="C148" i="6" s="1"/>
  <c r="D140" i="6"/>
  <c r="D132" i="6"/>
  <c r="D124" i="6"/>
  <c r="D116" i="6"/>
  <c r="C116" i="6" s="1"/>
  <c r="D108" i="6"/>
  <c r="D100" i="6"/>
  <c r="D92" i="6"/>
  <c r="D84" i="6"/>
  <c r="C84" i="6" s="1"/>
  <c r="D76" i="6"/>
  <c r="D68" i="6"/>
  <c r="D60" i="6"/>
  <c r="D52" i="6"/>
  <c r="C52" i="6" s="1"/>
  <c r="D187" i="6"/>
  <c r="D179" i="6"/>
  <c r="D171" i="6"/>
  <c r="D163" i="6"/>
  <c r="C163" i="6" s="1"/>
  <c r="E163" i="6" s="1"/>
  <c r="D155" i="6"/>
  <c r="C155" i="6" s="1"/>
  <c r="D147" i="6"/>
  <c r="D139" i="6"/>
  <c r="D131" i="6"/>
  <c r="D123" i="6"/>
  <c r="D115" i="6"/>
  <c r="D107" i="6"/>
  <c r="D99" i="6"/>
  <c r="C99" i="6" s="1"/>
  <c r="E99" i="6" s="1"/>
  <c r="D91" i="6"/>
  <c r="C91" i="6" s="1"/>
  <c r="E91" i="6" s="1"/>
  <c r="D83" i="6"/>
  <c r="D75" i="6"/>
  <c r="D67" i="6"/>
  <c r="D59" i="6"/>
  <c r="D51" i="6"/>
  <c r="D202" i="6"/>
  <c r="D186" i="6"/>
  <c r="D178" i="6"/>
  <c r="D170" i="6"/>
  <c r="D162" i="6"/>
  <c r="D154" i="6"/>
  <c r="C154" i="6" s="1"/>
  <c r="E154" i="6" s="1"/>
  <c r="D146" i="6"/>
  <c r="C146" i="6" s="1"/>
  <c r="D138" i="6"/>
  <c r="D130" i="6"/>
  <c r="D122" i="6"/>
  <c r="C122" i="6" s="1"/>
  <c r="E122" i="6" s="1"/>
  <c r="D114" i="6"/>
  <c r="C114" i="6" s="1"/>
  <c r="E114" i="6" s="1"/>
  <c r="D106" i="6"/>
  <c r="D98" i="6"/>
  <c r="C98" i="6" s="1"/>
  <c r="D90" i="6"/>
  <c r="D82" i="6"/>
  <c r="D74" i="6"/>
  <c r="D66" i="6"/>
  <c r="C66" i="6" s="1"/>
  <c r="E66" i="6" s="1"/>
  <c r="D58" i="6"/>
  <c r="C58" i="6" s="1"/>
  <c r="E58" i="6" s="1"/>
  <c r="D50" i="6"/>
  <c r="C199" i="6"/>
  <c r="C195" i="6"/>
  <c r="D193" i="6"/>
  <c r="C186" i="6"/>
  <c r="D185" i="6"/>
  <c r="C178" i="6"/>
  <c r="E178" i="6" s="1"/>
  <c r="D177" i="6"/>
  <c r="C170" i="6"/>
  <c r="D169" i="6"/>
  <c r="D161" i="6"/>
  <c r="C161" i="6" s="1"/>
  <c r="D153" i="6"/>
  <c r="D145" i="6"/>
  <c r="C145" i="6" s="1"/>
  <c r="C138" i="6"/>
  <c r="D137" i="6"/>
  <c r="C137" i="6" s="1"/>
  <c r="E137" i="6" s="1"/>
  <c r="D129" i="6"/>
  <c r="C129" i="6" s="1"/>
  <c r="D121" i="6"/>
  <c r="C121" i="6" s="1"/>
  <c r="E121" i="6" s="1"/>
  <c r="D113" i="6"/>
  <c r="D105" i="6"/>
  <c r="C105" i="6" s="1"/>
  <c r="E105" i="6" s="1"/>
  <c r="D97" i="6"/>
  <c r="D89" i="6"/>
  <c r="C89" i="6" s="1"/>
  <c r="D81" i="6"/>
  <c r="C81" i="6" s="1"/>
  <c r="D73" i="6"/>
  <c r="D65" i="6"/>
  <c r="C65" i="6" s="1"/>
  <c r="D57" i="6"/>
  <c r="D49" i="6"/>
  <c r="C49" i="6" s="1"/>
  <c r="C185" i="6"/>
  <c r="D184" i="6"/>
  <c r="C177" i="6"/>
  <c r="D176" i="6"/>
  <c r="C169" i="6"/>
  <c r="E169" i="6" s="1"/>
  <c r="D168" i="6"/>
  <c r="D160" i="6"/>
  <c r="C153" i="6"/>
  <c r="D152" i="6"/>
  <c r="D144" i="6"/>
  <c r="C144" i="6" s="1"/>
  <c r="D136" i="6"/>
  <c r="C136" i="6" s="1"/>
  <c r="D128" i="6"/>
  <c r="C128" i="6" s="1"/>
  <c r="D120" i="6"/>
  <c r="C113" i="6"/>
  <c r="E113" i="6" s="1"/>
  <c r="D112" i="6"/>
  <c r="D104" i="6"/>
  <c r="D96" i="6"/>
  <c r="C96" i="6" s="1"/>
  <c r="D88" i="6"/>
  <c r="D80" i="6"/>
  <c r="C73" i="6"/>
  <c r="D72" i="6"/>
  <c r="D64" i="6"/>
  <c r="C64" i="6" s="1"/>
  <c r="E64" i="6" s="1"/>
  <c r="C57" i="6"/>
  <c r="D56" i="6"/>
  <c r="D48" i="6"/>
  <c r="D183" i="6"/>
  <c r="D175" i="6"/>
  <c r="D167" i="6"/>
  <c r="C167" i="6" s="1"/>
  <c r="D159" i="6"/>
  <c r="C159" i="6" s="1"/>
  <c r="D151" i="6"/>
  <c r="D143" i="6"/>
  <c r="D135" i="6"/>
  <c r="D127" i="6"/>
  <c r="C127" i="6" s="1"/>
  <c r="D119" i="6"/>
  <c r="D111" i="6"/>
  <c r="C111" i="6" s="1"/>
  <c r="D103" i="6"/>
  <c r="C103" i="6" s="1"/>
  <c r="D95" i="6"/>
  <c r="C95" i="6" s="1"/>
  <c r="D87" i="6"/>
  <c r="D79" i="6"/>
  <c r="D71" i="6"/>
  <c r="D63" i="6"/>
  <c r="C63" i="6" s="1"/>
  <c r="D55" i="6"/>
  <c r="D47" i="6"/>
  <c r="D18" i="6"/>
  <c r="C18" i="6" s="1"/>
  <c r="D26" i="6"/>
  <c r="D34" i="6"/>
  <c r="D38" i="6"/>
  <c r="C38" i="6" s="1"/>
  <c r="E153" i="6"/>
  <c r="D23" i="6"/>
  <c r="D31" i="6"/>
  <c r="C31" i="6" s="1"/>
  <c r="D39" i="6"/>
  <c r="C39" i="6" s="1"/>
  <c r="C46" i="6"/>
  <c r="E46" i="6" s="1"/>
  <c r="E138" i="6"/>
  <c r="E170" i="6"/>
  <c r="P8" i="6"/>
  <c r="P11" i="6" s="1"/>
  <c r="D20" i="6"/>
  <c r="C20" i="6" s="1"/>
  <c r="D28" i="6"/>
  <c r="D40" i="6"/>
  <c r="C40" i="6" s="1"/>
  <c r="C47" i="6"/>
  <c r="E47" i="6" s="1"/>
  <c r="D565" i="6"/>
  <c r="D557" i="6"/>
  <c r="D568" i="6"/>
  <c r="D560" i="6"/>
  <c r="C571" i="6"/>
  <c r="D566" i="6"/>
  <c r="C563" i="6"/>
  <c r="D558" i="6"/>
  <c r="D569" i="6"/>
  <c r="D561" i="6"/>
  <c r="D564" i="6"/>
  <c r="D570" i="6"/>
  <c r="C567" i="6"/>
  <c r="D562" i="6"/>
  <c r="C559" i="6"/>
  <c r="D554" i="6"/>
  <c r="D563" i="6"/>
  <c r="D555" i="6"/>
  <c r="C555" i="6" s="1"/>
  <c r="C560" i="6"/>
  <c r="D556" i="6"/>
  <c r="C556" i="6" s="1"/>
  <c r="D567" i="6"/>
  <c r="C564" i="6"/>
  <c r="D571" i="6"/>
  <c r="C568" i="6"/>
  <c r="E568" i="6" s="1"/>
  <c r="D559" i="6"/>
  <c r="E173" i="6"/>
  <c r="D545" i="6"/>
  <c r="D537" i="6"/>
  <c r="D548" i="6"/>
  <c r="D540" i="6"/>
  <c r="D532" i="6"/>
  <c r="D546" i="6"/>
  <c r="C543" i="6"/>
  <c r="D538" i="6"/>
  <c r="D549" i="6"/>
  <c r="D541" i="6"/>
  <c r="D533" i="6"/>
  <c r="C533" i="6" s="1"/>
  <c r="C547" i="6"/>
  <c r="D542" i="6"/>
  <c r="C539" i="6"/>
  <c r="D534" i="6"/>
  <c r="D544" i="6"/>
  <c r="C544" i="6"/>
  <c r="C532" i="6"/>
  <c r="D539" i="6"/>
  <c r="C540" i="6"/>
  <c r="D547" i="6"/>
  <c r="D535" i="6"/>
  <c r="C535" i="6" s="1"/>
  <c r="C548" i="6"/>
  <c r="D536" i="6"/>
  <c r="D543" i="6"/>
  <c r="C536" i="6"/>
  <c r="E536" i="6" s="1"/>
  <c r="B10" i="6"/>
  <c r="D17" i="6"/>
  <c r="D25" i="6"/>
  <c r="C25" i="6" s="1"/>
  <c r="D33" i="6"/>
  <c r="D41" i="6"/>
  <c r="C60" i="6"/>
  <c r="C68" i="6"/>
  <c r="C76" i="6"/>
  <c r="C92" i="6"/>
  <c r="C100" i="6"/>
  <c r="C108" i="6"/>
  <c r="C124" i="6"/>
  <c r="C132" i="6"/>
  <c r="C140" i="6"/>
  <c r="C156" i="6"/>
  <c r="C164" i="6"/>
  <c r="C172" i="6"/>
  <c r="C180" i="6"/>
  <c r="C188" i="6"/>
  <c r="C48" i="6"/>
  <c r="E48" i="6" s="1"/>
  <c r="C56" i="6"/>
  <c r="E56" i="6" s="1"/>
  <c r="C72" i="6"/>
  <c r="E72" i="6" s="1"/>
  <c r="C80" i="6"/>
  <c r="E80" i="6" s="1"/>
  <c r="C88" i="6"/>
  <c r="C112" i="6"/>
  <c r="E112" i="6" s="1"/>
  <c r="C208" i="6"/>
  <c r="E208" i="6" s="1"/>
  <c r="C216" i="6"/>
  <c r="E216" i="6" s="1"/>
  <c r="E175" i="6"/>
  <c r="E195" i="6"/>
  <c r="C50" i="6"/>
  <c r="E50" i="6" s="1"/>
  <c r="C74" i="6"/>
  <c r="E74" i="6" s="1"/>
  <c r="C82" i="6"/>
  <c r="C90" i="6"/>
  <c r="C106" i="6"/>
  <c r="E106" i="6" s="1"/>
  <c r="C51" i="6"/>
  <c r="E51" i="6" s="1"/>
  <c r="C59" i="6"/>
  <c r="C67" i="6"/>
  <c r="C75" i="6"/>
  <c r="C83" i="6"/>
  <c r="C107" i="6"/>
  <c r="E107" i="6" s="1"/>
  <c r="C115" i="6"/>
  <c r="E115" i="6" s="1"/>
  <c r="C123" i="6"/>
  <c r="C131" i="6"/>
  <c r="C139" i="6"/>
  <c r="C147" i="6"/>
  <c r="C171" i="6"/>
  <c r="E171" i="6" s="1"/>
  <c r="C179" i="6"/>
  <c r="E179" i="6" s="1"/>
  <c r="C187" i="6"/>
  <c r="C224" i="6"/>
  <c r="C232" i="6"/>
  <c r="C240" i="6"/>
  <c r="C248" i="6"/>
  <c r="C256" i="6"/>
  <c r="C264" i="6"/>
  <c r="E264" i="6" s="1"/>
  <c r="C272" i="6"/>
  <c r="C280" i="6"/>
  <c r="C288" i="6"/>
  <c r="E288" i="6" s="1"/>
  <c r="C296" i="6"/>
  <c r="C304" i="6"/>
  <c r="C312" i="6"/>
  <c r="C320" i="6"/>
  <c r="E320" i="6" s="1"/>
  <c r="C328" i="6"/>
  <c r="E328" i="6" s="1"/>
  <c r="C336" i="6"/>
  <c r="C192" i="6"/>
  <c r="C200" i="6"/>
  <c r="E200" i="6" s="1"/>
  <c r="E210" i="6"/>
  <c r="E218" i="6"/>
  <c r="C53" i="6"/>
  <c r="E53" i="6" s="1"/>
  <c r="C69" i="6"/>
  <c r="C77" i="6"/>
  <c r="C85" i="6"/>
  <c r="C101" i="6"/>
  <c r="E101" i="6" s="1"/>
  <c r="C109" i="6"/>
  <c r="E109" i="6" s="1"/>
  <c r="C125" i="6"/>
  <c r="E125" i="6" s="1"/>
  <c r="C141" i="6"/>
  <c r="C149" i="6"/>
  <c r="E194" i="6"/>
  <c r="C196" i="6"/>
  <c r="E196" i="6" s="1"/>
  <c r="E203" i="6"/>
  <c r="E226" i="6"/>
  <c r="E250" i="6"/>
  <c r="E227" i="6"/>
  <c r="E235" i="6"/>
  <c r="E251" i="6"/>
  <c r="E259" i="6"/>
  <c r="C345" i="6"/>
  <c r="E345" i="6" s="1"/>
  <c r="C357" i="6"/>
  <c r="E224" i="6"/>
  <c r="E232" i="6"/>
  <c r="E248" i="6"/>
  <c r="C258" i="6"/>
  <c r="C266" i="6"/>
  <c r="E266" i="6" s="1"/>
  <c r="C274" i="6"/>
  <c r="E280" i="6"/>
  <c r="C282" i="6"/>
  <c r="E282" i="6" s="1"/>
  <c r="C290" i="6"/>
  <c r="E290" i="6" s="1"/>
  <c r="C298" i="6"/>
  <c r="E298" i="6" s="1"/>
  <c r="C306" i="6"/>
  <c r="E312" i="6"/>
  <c r="C314" i="6"/>
  <c r="C322" i="6"/>
  <c r="C330" i="6"/>
  <c r="E330" i="6" s="1"/>
  <c r="E336" i="6"/>
  <c r="C338" i="6"/>
  <c r="E347" i="6"/>
  <c r="C349" i="6"/>
  <c r="E349" i="6" s="1"/>
  <c r="E351" i="6"/>
  <c r="C353" i="6"/>
  <c r="E355" i="6"/>
  <c r="E367" i="6"/>
  <c r="E375" i="6"/>
  <c r="E383" i="6"/>
  <c r="E407" i="6"/>
  <c r="E423" i="6"/>
  <c r="C204" i="6"/>
  <c r="E204" i="6" s="1"/>
  <c r="C212" i="6"/>
  <c r="E212" i="6" s="1"/>
  <c r="C220" i="6"/>
  <c r="E220" i="6" s="1"/>
  <c r="C228" i="6"/>
  <c r="E228" i="6" s="1"/>
  <c r="C236" i="6"/>
  <c r="E236" i="6" s="1"/>
  <c r="C244" i="6"/>
  <c r="E244" i="6" s="1"/>
  <c r="C252" i="6"/>
  <c r="C260" i="6"/>
  <c r="C268" i="6"/>
  <c r="E268" i="6" s="1"/>
  <c r="C276" i="6"/>
  <c r="E276" i="6" s="1"/>
  <c r="C284" i="6"/>
  <c r="E284" i="6" s="1"/>
  <c r="C292" i="6"/>
  <c r="E292" i="6" s="1"/>
  <c r="C300" i="6"/>
  <c r="E300" i="6" s="1"/>
  <c r="C308" i="6"/>
  <c r="E308" i="6" s="1"/>
  <c r="C316" i="6"/>
  <c r="C324" i="6"/>
  <c r="C332" i="6"/>
  <c r="E332" i="6" s="1"/>
  <c r="C340" i="6"/>
  <c r="E340" i="6" s="1"/>
  <c r="E343" i="6"/>
  <c r="C344" i="6"/>
  <c r="E368" i="6"/>
  <c r="E376" i="6"/>
  <c r="E384" i="6"/>
  <c r="E400" i="6"/>
  <c r="E408" i="6"/>
  <c r="E416" i="6"/>
  <c r="C361" i="6"/>
  <c r="E361" i="6"/>
  <c r="E364" i="6"/>
  <c r="C369" i="6"/>
  <c r="C377" i="6"/>
  <c r="C385" i="6"/>
  <c r="C393" i="6"/>
  <c r="E393" i="6" s="1"/>
  <c r="C401" i="6"/>
  <c r="C409" i="6"/>
  <c r="C417" i="6"/>
  <c r="C425" i="6"/>
  <c r="C198" i="6"/>
  <c r="C206" i="6"/>
  <c r="E206" i="6" s="1"/>
  <c r="C214" i="6"/>
  <c r="C222" i="6"/>
  <c r="C230" i="6"/>
  <c r="C238" i="6"/>
  <c r="C246" i="6"/>
  <c r="C254" i="6"/>
  <c r="C262" i="6"/>
  <c r="C270" i="6"/>
  <c r="E270" i="6" s="1"/>
  <c r="C278" i="6"/>
  <c r="C286" i="6"/>
  <c r="C294" i="6"/>
  <c r="C302" i="6"/>
  <c r="C310" i="6"/>
  <c r="C318" i="6"/>
  <c r="C326" i="6"/>
  <c r="C334" i="6"/>
  <c r="E334" i="6" s="1"/>
  <c r="C342" i="6"/>
  <c r="E348" i="6"/>
  <c r="E371" i="6"/>
  <c r="E387" i="6"/>
  <c r="E395" i="6"/>
  <c r="E403" i="6"/>
  <c r="E419" i="6"/>
  <c r="E380" i="6"/>
  <c r="E388" i="6"/>
  <c r="E396" i="6"/>
  <c r="E412" i="6"/>
  <c r="E420" i="6"/>
  <c r="E463" i="6"/>
  <c r="E369" i="6"/>
  <c r="E377" i="6"/>
  <c r="E401" i="6"/>
  <c r="E409" i="6"/>
  <c r="E425" i="6"/>
  <c r="C428" i="6"/>
  <c r="C432" i="6"/>
  <c r="E432" i="6" s="1"/>
  <c r="C436" i="6"/>
  <c r="E436" i="6" s="1"/>
  <c r="E486" i="6"/>
  <c r="C460" i="6"/>
  <c r="E471" i="6"/>
  <c r="E495" i="6"/>
  <c r="E503" i="6"/>
  <c r="C365" i="6"/>
  <c r="E365" i="6" s="1"/>
  <c r="C373" i="6"/>
  <c r="C381" i="6"/>
  <c r="E381" i="6" s="1"/>
  <c r="C389" i="6"/>
  <c r="C397" i="6"/>
  <c r="C405" i="6"/>
  <c r="C413" i="6"/>
  <c r="C421" i="6"/>
  <c r="E421" i="6" s="1"/>
  <c r="E428" i="6"/>
  <c r="C439" i="6"/>
  <c r="E447" i="6"/>
  <c r="C452" i="6"/>
  <c r="E452" i="6" s="1"/>
  <c r="C415" i="6"/>
  <c r="E415" i="6" s="1"/>
  <c r="C426" i="6"/>
  <c r="E426" i="6" s="1"/>
  <c r="E430" i="6"/>
  <c r="C434" i="6"/>
  <c r="E438" i="6"/>
  <c r="E462" i="6"/>
  <c r="C440" i="6"/>
  <c r="E440" i="6" s="1"/>
  <c r="C444" i="6"/>
  <c r="E446" i="6"/>
  <c r="C448" i="6"/>
  <c r="C456" i="6"/>
  <c r="E456" i="6" s="1"/>
  <c r="C468" i="6"/>
  <c r="E468" i="6" s="1"/>
  <c r="C476" i="6"/>
  <c r="C484" i="6"/>
  <c r="C492" i="6"/>
  <c r="E492" i="6" s="1"/>
  <c r="C500" i="6"/>
  <c r="C505" i="6"/>
  <c r="C558" i="6"/>
  <c r="E558" i="6" s="1"/>
  <c r="D98" i="2"/>
  <c r="D90" i="2"/>
  <c r="D93" i="2"/>
  <c r="D85" i="2"/>
  <c r="C85" i="2" s="1"/>
  <c r="D101" i="2"/>
  <c r="D96" i="2"/>
  <c r="C93" i="2"/>
  <c r="D88" i="2"/>
  <c r="D99" i="2"/>
  <c r="D91" i="2"/>
  <c r="D94" i="2"/>
  <c r="D86" i="2"/>
  <c r="D97" i="2"/>
  <c r="D89" i="2"/>
  <c r="C100" i="2"/>
  <c r="D95" i="2"/>
  <c r="C92" i="2"/>
  <c r="D87" i="2"/>
  <c r="C87" i="2" s="1"/>
  <c r="D92" i="2"/>
  <c r="D84" i="2"/>
  <c r="C84" i="2" s="1"/>
  <c r="C97" i="2"/>
  <c r="C89" i="2"/>
  <c r="D100" i="2"/>
  <c r="E476" i="6"/>
  <c r="E484" i="6"/>
  <c r="C494" i="6"/>
  <c r="E494" i="6" s="1"/>
  <c r="E500" i="6"/>
  <c r="C502" i="6"/>
  <c r="E502" i="6" s="1"/>
  <c r="C523" i="6"/>
  <c r="E523" i="6" s="1"/>
  <c r="C534" i="6"/>
  <c r="C541" i="6"/>
  <c r="C557" i="6"/>
  <c r="E557" i="6"/>
  <c r="C561" i="6"/>
  <c r="E561" i="6" s="1"/>
  <c r="D116" i="2"/>
  <c r="D108" i="2"/>
  <c r="D118" i="2"/>
  <c r="C114" i="2"/>
  <c r="C112" i="2"/>
  <c r="D122" i="2"/>
  <c r="D120" i="2"/>
  <c r="C118" i="2"/>
  <c r="C122" i="2"/>
  <c r="C120" i="2"/>
  <c r="D111" i="2"/>
  <c r="D109" i="2"/>
  <c r="D107" i="2"/>
  <c r="C107" i="2" s="1"/>
  <c r="D119" i="2"/>
  <c r="D117" i="2"/>
  <c r="D115" i="2"/>
  <c r="D113" i="2"/>
  <c r="D106" i="2"/>
  <c r="C106" i="2" s="1"/>
  <c r="C123" i="2"/>
  <c r="D114" i="2"/>
  <c r="D112" i="2"/>
  <c r="D123" i="2"/>
  <c r="D121" i="2"/>
  <c r="D110" i="2"/>
  <c r="C110" i="2" s="1"/>
  <c r="C504" i="6"/>
  <c r="E504" i="6" s="1"/>
  <c r="E540" i="6"/>
  <c r="C546" i="6"/>
  <c r="E546" i="6" s="1"/>
  <c r="E564" i="6"/>
  <c r="C464" i="6"/>
  <c r="C472" i="6"/>
  <c r="C480" i="6"/>
  <c r="C488" i="6"/>
  <c r="C496" i="6"/>
  <c r="C507" i="6"/>
  <c r="E507" i="6" s="1"/>
  <c r="C512" i="6"/>
  <c r="C515" i="6"/>
  <c r="C520" i="6"/>
  <c r="C545" i="6"/>
  <c r="E545" i="6" s="1"/>
  <c r="C570" i="6"/>
  <c r="C509" i="6"/>
  <c r="E522" i="6"/>
  <c r="C524" i="6"/>
  <c r="E524" i="6" s="1"/>
  <c r="E532" i="6"/>
  <c r="C538" i="6"/>
  <c r="E538" i="6" s="1"/>
  <c r="E560" i="6"/>
  <c r="C442" i="6"/>
  <c r="C450" i="6"/>
  <c r="C458" i="6"/>
  <c r="C466" i="6"/>
  <c r="E466" i="6" s="1"/>
  <c r="C474" i="6"/>
  <c r="C482" i="6"/>
  <c r="E482" i="6" s="1"/>
  <c r="C490" i="6"/>
  <c r="C498" i="6"/>
  <c r="E498" i="6" s="1"/>
  <c r="E506" i="6"/>
  <c r="E514" i="6"/>
  <c r="C537" i="6"/>
  <c r="E537" i="6" s="1"/>
  <c r="E544" i="6"/>
  <c r="C554" i="6"/>
  <c r="C566" i="6"/>
  <c r="C569" i="6"/>
  <c r="E569" i="6" s="1"/>
  <c r="C508" i="6"/>
  <c r="C511" i="6"/>
  <c r="C516" i="6"/>
  <c r="C519" i="6"/>
  <c r="E519" i="6" s="1"/>
  <c r="C542" i="6"/>
  <c r="C549" i="6"/>
  <c r="E549" i="6" s="1"/>
  <c r="C562" i="6"/>
  <c r="C565" i="6"/>
  <c r="E565" i="6" s="1"/>
  <c r="C25" i="2"/>
  <c r="C22" i="5"/>
  <c r="E22" i="5" s="1"/>
  <c r="C30" i="5"/>
  <c r="C26" i="5"/>
  <c r="C29" i="5"/>
  <c r="C25" i="5"/>
  <c r="C28" i="5"/>
  <c r="C24" i="5"/>
  <c r="C27" i="5"/>
  <c r="E27" i="5" s="1"/>
  <c r="C23" i="5"/>
  <c r="E23" i="5" s="1"/>
  <c r="C29" i="2"/>
  <c r="C91" i="2"/>
  <c r="C95" i="2"/>
  <c r="D33" i="2"/>
  <c r="D25" i="2"/>
  <c r="D28" i="2"/>
  <c r="D20" i="2"/>
  <c r="D31" i="2"/>
  <c r="C28" i="2"/>
  <c r="E28" i="2" s="1"/>
  <c r="D23" i="2"/>
  <c r="D34" i="2"/>
  <c r="D26" i="2"/>
  <c r="C23" i="2"/>
  <c r="D18" i="2"/>
  <c r="C18" i="2" s="1"/>
  <c r="D29" i="2"/>
  <c r="E29" i="2" s="1"/>
  <c r="D21" i="2"/>
  <c r="D32" i="2"/>
  <c r="D24" i="2"/>
  <c r="D30" i="2"/>
  <c r="C27" i="2"/>
  <c r="D22" i="2"/>
  <c r="D27" i="2"/>
  <c r="C33" i="2"/>
  <c r="Q10" i="5"/>
  <c r="Q12" i="5" s="1"/>
  <c r="E35" i="5"/>
  <c r="Q20" i="9"/>
  <c r="T20" i="9" s="1"/>
  <c r="E21" i="9"/>
  <c r="F20" i="9"/>
  <c r="D17" i="2"/>
  <c r="C22" i="2"/>
  <c r="C86" i="2"/>
  <c r="E86" i="2" s="1"/>
  <c r="C99" i="2"/>
  <c r="D19" i="2"/>
  <c r="C90" i="2"/>
  <c r="C119" i="2"/>
  <c r="E119" i="2" s="1"/>
  <c r="C24" i="2"/>
  <c r="E24" i="2" s="1"/>
  <c r="C26" i="2"/>
  <c r="C30" i="2"/>
  <c r="C94" i="2"/>
  <c r="C117" i="2"/>
  <c r="E117" i="2" s="1"/>
  <c r="E28" i="5"/>
  <c r="B10" i="2"/>
  <c r="C98" i="2"/>
  <c r="C115" i="2"/>
  <c r="E115" i="2" s="1"/>
  <c r="C32" i="2"/>
  <c r="C34" i="2"/>
  <c r="E85" i="2"/>
  <c r="C121" i="2"/>
  <c r="E121" i="2" s="1"/>
  <c r="W14" i="5"/>
  <c r="V11" i="5"/>
  <c r="Y11" i="5"/>
  <c r="K18" i="11"/>
  <c r="N18" i="11" s="1"/>
  <c r="C113" i="2"/>
  <c r="R10" i="5"/>
  <c r="E49" i="12"/>
  <c r="H49" i="12" s="1"/>
  <c r="G49" i="12" s="1"/>
  <c r="J49" i="12" s="1"/>
  <c r="M49" i="12" s="1"/>
  <c r="W9" i="5"/>
  <c r="X9" i="5" s="1"/>
  <c r="E29" i="5"/>
  <c r="C31" i="2"/>
  <c r="C88" i="2"/>
  <c r="C96" i="2"/>
  <c r="C101" i="2"/>
  <c r="E101" i="2" s="1"/>
  <c r="C109" i="2"/>
  <c r="E109" i="2" s="1"/>
  <c r="C111" i="2"/>
  <c r="E111" i="2" s="1"/>
  <c r="R17" i="4"/>
  <c r="I17" i="4"/>
  <c r="S72" i="4"/>
  <c r="N72" i="4"/>
  <c r="K75" i="4"/>
  <c r="G75" i="4"/>
  <c r="V12" i="5"/>
  <c r="W15" i="5"/>
  <c r="E26" i="5"/>
  <c r="E30" i="5"/>
  <c r="F30" i="5" s="1"/>
  <c r="C116" i="2"/>
  <c r="V9" i="5"/>
  <c r="K30" i="12"/>
  <c r="N30" i="12" s="1"/>
  <c r="G30" i="12"/>
  <c r="J30" i="12" s="1"/>
  <c r="M30" i="12" s="1"/>
  <c r="K28" i="4"/>
  <c r="G28" i="4"/>
  <c r="K34" i="4"/>
  <c r="G34" i="4"/>
  <c r="N57" i="4"/>
  <c r="S57" i="4"/>
  <c r="K31" i="12"/>
  <c r="N31" i="12" s="1"/>
  <c r="D21" i="11"/>
  <c r="E20" i="11"/>
  <c r="H20" i="11" s="1"/>
  <c r="K20" i="4"/>
  <c r="G20" i="4"/>
  <c r="N23" i="4"/>
  <c r="S23" i="4"/>
  <c r="N74" i="4"/>
  <c r="S74" i="4"/>
  <c r="K3" i="8"/>
  <c r="H3" i="8"/>
  <c r="N17" i="4"/>
  <c r="S17" i="4"/>
  <c r="S31" i="4"/>
  <c r="N31" i="4"/>
  <c r="N89" i="4"/>
  <c r="S89" i="4"/>
  <c r="D19" i="12"/>
  <c r="E36" i="12"/>
  <c r="H36" i="12" s="1"/>
  <c r="G36" i="12" s="1"/>
  <c r="J36" i="12" s="1"/>
  <c r="M36" i="12" s="1"/>
  <c r="K48" i="12"/>
  <c r="N48" i="12" s="1"/>
  <c r="A24" i="11"/>
  <c r="B23" i="11"/>
  <c r="L49" i="4"/>
  <c r="G49" i="4"/>
  <c r="I52" i="4"/>
  <c r="R52" i="4"/>
  <c r="S54" i="4"/>
  <c r="N54" i="4"/>
  <c r="I84" i="4"/>
  <c r="S86" i="4"/>
  <c r="N86" i="4"/>
  <c r="E19" i="11"/>
  <c r="H19" i="11" s="1"/>
  <c r="G19" i="11" s="1"/>
  <c r="J19" i="11" s="1"/>
  <c r="M19" i="11" s="1"/>
  <c r="N30" i="4"/>
  <c r="S30" i="4"/>
  <c r="N46" i="4"/>
  <c r="S46" i="4"/>
  <c r="K63" i="4"/>
  <c r="G63" i="4"/>
  <c r="R23" i="4"/>
  <c r="I23" i="4"/>
  <c r="I77" i="4"/>
  <c r="R77" i="4"/>
  <c r="S78" i="4"/>
  <c r="N78" i="4"/>
  <c r="D29" i="10"/>
  <c r="K26" i="4"/>
  <c r="G26" i="4"/>
  <c r="K40" i="4"/>
  <c r="G40" i="4"/>
  <c r="S50" i="4"/>
  <c r="N50" i="4"/>
  <c r="N52" i="4"/>
  <c r="S52" i="4"/>
  <c r="S56" i="4"/>
  <c r="N56" i="4"/>
  <c r="I66" i="4"/>
  <c r="S77" i="4"/>
  <c r="N77" i="4"/>
  <c r="N84" i="4"/>
  <c r="S84" i="4"/>
  <c r="S93" i="4"/>
  <c r="N93" i="4"/>
  <c r="B22" i="11"/>
  <c r="I5" i="8"/>
  <c r="N5" i="8" s="1"/>
  <c r="R20" i="4"/>
  <c r="R21" i="4"/>
  <c r="S29" i="4"/>
  <c r="N29" i="4"/>
  <c r="S32" i="4"/>
  <c r="N32" i="4"/>
  <c r="I41" i="4"/>
  <c r="R41" i="4"/>
  <c r="G58" i="4"/>
  <c r="K58" i="4"/>
  <c r="N73" i="4"/>
  <c r="S73" i="4"/>
  <c r="K80" i="4"/>
  <c r="P80" i="4" s="1"/>
  <c r="O80" i="4" s="1"/>
  <c r="G80" i="4"/>
  <c r="K18" i="4"/>
  <c r="G18" i="4"/>
  <c r="K24" i="4"/>
  <c r="G24" i="4"/>
  <c r="R26" i="4"/>
  <c r="S35" i="4"/>
  <c r="N35" i="4"/>
  <c r="S36" i="4"/>
  <c r="R37" i="4"/>
  <c r="S41" i="4"/>
  <c r="N41" i="4"/>
  <c r="S42" i="4"/>
  <c r="N49" i="4"/>
  <c r="S49" i="4"/>
  <c r="S61" i="4"/>
  <c r="N61" i="4"/>
  <c r="S64" i="4"/>
  <c r="N64" i="4"/>
  <c r="S66" i="4"/>
  <c r="I86" i="4"/>
  <c r="R86" i="4"/>
  <c r="L94" i="4"/>
  <c r="I94" i="4" s="1"/>
  <c r="G94" i="4"/>
  <c r="L102" i="4"/>
  <c r="R102" i="4" s="1"/>
  <c r="G102" i="4"/>
  <c r="I19" i="4"/>
  <c r="S21" i="4"/>
  <c r="I25" i="4"/>
  <c r="I30" i="4"/>
  <c r="I32" i="4"/>
  <c r="I38" i="4"/>
  <c r="I46" i="4"/>
  <c r="I48" i="4"/>
  <c r="S62" i="4"/>
  <c r="N62" i="4"/>
  <c r="K67" i="4"/>
  <c r="G67" i="4"/>
  <c r="I81" i="4"/>
  <c r="P81" i="4"/>
  <c r="O81" i="4" s="1"/>
  <c r="K88" i="4"/>
  <c r="P88" i="4" s="1"/>
  <c r="O88" i="4" s="1"/>
  <c r="G88" i="4"/>
  <c r="S90" i="4"/>
  <c r="N90" i="4"/>
  <c r="K4" i="8"/>
  <c r="H4" i="8"/>
  <c r="K22" i="4"/>
  <c r="G22" i="4"/>
  <c r="I47" i="4"/>
  <c r="S48" i="4"/>
  <c r="N48" i="4"/>
  <c r="L62" i="4"/>
  <c r="G62" i="4"/>
  <c r="I68" i="4"/>
  <c r="R68" i="4"/>
  <c r="I69" i="4"/>
  <c r="R69" i="4"/>
  <c r="S87" i="4"/>
  <c r="N87" i="4"/>
  <c r="G101" i="4"/>
  <c r="K101" i="4"/>
  <c r="P101" i="4" s="1"/>
  <c r="O101" i="4" s="1"/>
  <c r="G30" i="4"/>
  <c r="I31" i="4"/>
  <c r="I44" i="4"/>
  <c r="G46" i="4"/>
  <c r="S47" i="4"/>
  <c r="N47" i="4"/>
  <c r="S53" i="4"/>
  <c r="N53" i="4"/>
  <c r="K55" i="4"/>
  <c r="G55" i="4"/>
  <c r="G66" i="4"/>
  <c r="S69" i="4"/>
  <c r="N69" i="4"/>
  <c r="L83" i="4"/>
  <c r="R83" i="4" s="1"/>
  <c r="S85" i="4"/>
  <c r="N85" i="4"/>
  <c r="K59" i="4"/>
  <c r="G59" i="4"/>
  <c r="I61" i="4"/>
  <c r="R61" i="4"/>
  <c r="I93" i="4"/>
  <c r="B49" i="11"/>
  <c r="R31" i="4"/>
  <c r="P44" i="4"/>
  <c r="O44" i="4" s="1"/>
  <c r="R47" i="4"/>
  <c r="G50" i="4"/>
  <c r="I62" i="4"/>
  <c r="N70" i="4"/>
  <c r="R74" i="4"/>
  <c r="L89" i="4"/>
  <c r="R89" i="4" s="1"/>
  <c r="K91" i="4"/>
  <c r="G91" i="4"/>
  <c r="I98" i="4"/>
  <c r="R98" i="4"/>
  <c r="I101" i="4"/>
  <c r="I106" i="4"/>
  <c r="R106" i="4"/>
  <c r="P38" i="4"/>
  <c r="O38" i="4" s="1"/>
  <c r="R66" i="4"/>
  <c r="S76" i="4"/>
  <c r="I88" i="4"/>
  <c r="N94" i="4"/>
  <c r="S94" i="4"/>
  <c r="S98" i="4"/>
  <c r="N98" i="4"/>
  <c r="N102" i="4"/>
  <c r="S102" i="4"/>
  <c r="S106" i="4"/>
  <c r="N106" i="4"/>
  <c r="R58" i="4"/>
  <c r="G72" i="4"/>
  <c r="I80" i="4"/>
  <c r="G38" i="4"/>
  <c r="L54" i="4"/>
  <c r="S60" i="4"/>
  <c r="G69" i="4"/>
  <c r="I72" i="4"/>
  <c r="L78" i="4"/>
  <c r="R78" i="4" s="1"/>
  <c r="G81" i="4"/>
  <c r="G82" i="4"/>
  <c r="S82" i="4"/>
  <c r="R94" i="4"/>
  <c r="K99" i="4"/>
  <c r="G99" i="4"/>
  <c r="S103" i="4"/>
  <c r="K107" i="4"/>
  <c r="G107" i="4"/>
  <c r="G32" i="4"/>
  <c r="R50" i="4"/>
  <c r="I53" i="4"/>
  <c r="R53" i="4"/>
  <c r="I56" i="4"/>
  <c r="L57" i="4"/>
  <c r="I57" i="4" s="1"/>
  <c r="G61" i="4"/>
  <c r="R62" i="4"/>
  <c r="I64" i="4"/>
  <c r="S65" i="4"/>
  <c r="L70" i="4"/>
  <c r="G73" i="4"/>
  <c r="G74" i="4"/>
  <c r="K83" i="4"/>
  <c r="G83" i="4"/>
  <c r="I85" i="4"/>
  <c r="R85" i="4"/>
  <c r="G86" i="4"/>
  <c r="I90" i="4"/>
  <c r="R90" i="4"/>
  <c r="G93" i="4"/>
  <c r="K96" i="4"/>
  <c r="P96" i="4" s="1"/>
  <c r="O96" i="4" s="1"/>
  <c r="G96" i="4"/>
  <c r="L97" i="4"/>
  <c r="S97" i="4"/>
  <c r="L99" i="4"/>
  <c r="R99" i="4" s="1"/>
  <c r="K104" i="4"/>
  <c r="P104" i="4" s="1"/>
  <c r="O104" i="4" s="1"/>
  <c r="G104" i="4"/>
  <c r="L105" i="4"/>
  <c r="S105" i="4"/>
  <c r="L107" i="4"/>
  <c r="R107" i="4" s="1"/>
  <c r="R93" i="4"/>
  <c r="R101" i="4"/>
  <c r="S47" i="19"/>
  <c r="U47" i="19" s="1"/>
  <c r="F65" i="19"/>
  <c r="H65" i="19" s="1"/>
  <c r="J65" i="19" s="1"/>
  <c r="I65" i="19"/>
  <c r="K65" i="19" s="1"/>
  <c r="F58" i="19"/>
  <c r="H58" i="19" s="1"/>
  <c r="J58" i="19" s="1"/>
  <c r="I58" i="19"/>
  <c r="K58" i="19" s="1"/>
  <c r="F55" i="19"/>
  <c r="H55" i="19" s="1"/>
  <c r="J55" i="19" s="1"/>
  <c r="I55" i="19"/>
  <c r="K55" i="19" s="1"/>
  <c r="F60" i="19"/>
  <c r="H60" i="19" s="1"/>
  <c r="J60" i="19" s="1"/>
  <c r="I60" i="19"/>
  <c r="K60" i="19" s="1"/>
  <c r="F50" i="19"/>
  <c r="H50" i="19" s="1"/>
  <c r="J50" i="19" s="1"/>
  <c r="I50" i="19"/>
  <c r="K50" i="19" s="1"/>
  <c r="I64" i="19"/>
  <c r="K64" i="19" s="1"/>
  <c r="I48" i="19"/>
  <c r="K48" i="19" s="1"/>
  <c r="I61" i="19"/>
  <c r="K61" i="19" s="1"/>
  <c r="I49" i="19"/>
  <c r="K49" i="19" s="1"/>
  <c r="I62" i="19"/>
  <c r="K62" i="19" s="1"/>
  <c r="P55" i="19"/>
  <c r="R55" i="19" s="1"/>
  <c r="T55" i="19" s="1"/>
  <c r="I56" i="19"/>
  <c r="K56" i="19" s="1"/>
  <c r="S52" i="19"/>
  <c r="U52" i="19" s="1"/>
  <c r="S49" i="19"/>
  <c r="U49" i="19" s="1"/>
  <c r="P53" i="19"/>
  <c r="R53" i="19" s="1"/>
  <c r="T53" i="19" s="1"/>
  <c r="F52" i="19"/>
  <c r="H52" i="19" s="1"/>
  <c r="J52" i="19" s="1"/>
  <c r="I53" i="19"/>
  <c r="K53" i="19" s="1"/>
  <c r="I63" i="19"/>
  <c r="K63" i="19" s="1"/>
  <c r="P62" i="19"/>
  <c r="R62" i="19" s="1"/>
  <c r="T62" i="19" s="1"/>
  <c r="S62" i="19"/>
  <c r="U62" i="19" s="1"/>
  <c r="S61" i="19"/>
  <c r="U61" i="19" s="1"/>
  <c r="P61" i="19"/>
  <c r="R61" i="19" s="1"/>
  <c r="T61" i="19" s="1"/>
  <c r="S60" i="19"/>
  <c r="U60" i="19" s="1"/>
  <c r="P60" i="19"/>
  <c r="R60" i="19" s="1"/>
  <c r="T60" i="19" s="1"/>
  <c r="I59" i="19"/>
  <c r="K59" i="19" s="1"/>
  <c r="I51" i="19"/>
  <c r="K51" i="19" s="1"/>
  <c r="P58" i="19"/>
  <c r="R58" i="19" s="1"/>
  <c r="T58" i="19" s="1"/>
  <c r="S58" i="19"/>
  <c r="U58" i="19" s="1"/>
  <c r="I54" i="19"/>
  <c r="K54" i="19" s="1"/>
  <c r="P50" i="19"/>
  <c r="R50" i="19" s="1"/>
  <c r="T50" i="19" s="1"/>
  <c r="S50" i="19"/>
  <c r="U50" i="19" s="1"/>
  <c r="F57" i="19"/>
  <c r="H57" i="19" s="1"/>
  <c r="J57" i="19" s="1"/>
  <c r="I57" i="19"/>
  <c r="K57" i="19" s="1"/>
  <c r="S55" i="19"/>
  <c r="U55" i="19" s="1"/>
  <c r="P48" i="19"/>
  <c r="R48" i="19" s="1"/>
  <c r="T48" i="19" s="1"/>
  <c r="I47" i="19"/>
  <c r="K47" i="19" s="1"/>
  <c r="R70" i="4" l="1"/>
  <c r="I70" i="4"/>
  <c r="I54" i="4"/>
  <c r="R54" i="4"/>
  <c r="E25" i="2"/>
  <c r="E93" i="2"/>
  <c r="E548" i="6"/>
  <c r="E571" i="6"/>
  <c r="E186" i="6"/>
  <c r="E240" i="6"/>
  <c r="E256" i="6"/>
  <c r="E272" i="6"/>
  <c r="E304" i="6"/>
  <c r="E202" i="6"/>
  <c r="E242" i="6"/>
  <c r="E219" i="6"/>
  <c r="E379" i="6"/>
  <c r="E411" i="6"/>
  <c r="E359" i="6"/>
  <c r="E399" i="6"/>
  <c r="E352" i="6"/>
  <c r="E360" i="6"/>
  <c r="E478" i="6"/>
  <c r="E487" i="6"/>
  <c r="E183" i="6"/>
  <c r="R43" i="4"/>
  <c r="I43" i="4"/>
  <c r="I29" i="4"/>
  <c r="R29" i="4"/>
  <c r="S37" i="4"/>
  <c r="N37" i="4"/>
  <c r="N33" i="4"/>
  <c r="S33" i="4"/>
  <c r="N27" i="4"/>
  <c r="S27" i="4"/>
  <c r="E373" i="6"/>
  <c r="G18" i="10"/>
  <c r="J18" i="10" s="1"/>
  <c r="M18" i="10" s="1"/>
  <c r="K18" i="10"/>
  <c r="N18" i="10" s="1"/>
  <c r="R39" i="4"/>
  <c r="E33" i="2"/>
  <c r="E511" i="6"/>
  <c r="E306" i="6"/>
  <c r="K49" i="12"/>
  <c r="N49" i="12" s="1"/>
  <c r="E515" i="6"/>
  <c r="I51" i="4"/>
  <c r="S100" i="4"/>
  <c r="S95" i="4"/>
  <c r="E316" i="6"/>
  <c r="E252" i="6"/>
  <c r="S92" i="4"/>
  <c r="K36" i="12"/>
  <c r="N36" i="12" s="1"/>
  <c r="E116" i="2"/>
  <c r="E460" i="6"/>
  <c r="I73" i="4"/>
  <c r="I65" i="4"/>
  <c r="G109" i="2"/>
  <c r="F109" i="2" s="1"/>
  <c r="H109" i="2" s="1"/>
  <c r="G111" i="2"/>
  <c r="F111" i="2" s="1"/>
  <c r="H111" i="2" s="1"/>
  <c r="G33" i="2"/>
  <c r="F33" i="2"/>
  <c r="H33" i="2" s="1"/>
  <c r="G511" i="6"/>
  <c r="F511" i="6" s="1"/>
  <c r="H511" i="6" s="1"/>
  <c r="J511" i="6" s="1"/>
  <c r="S104" i="4"/>
  <c r="N104" i="4"/>
  <c r="I99" i="4"/>
  <c r="P99" i="4"/>
  <c r="O99" i="4" s="1"/>
  <c r="I96" i="4"/>
  <c r="S101" i="4"/>
  <c r="N101" i="4"/>
  <c r="I4" i="8"/>
  <c r="J4" i="8" s="1"/>
  <c r="D19" i="10"/>
  <c r="E29" i="10"/>
  <c r="H29" i="10" s="1"/>
  <c r="G29" i="10" s="1"/>
  <c r="J29" i="10" s="1"/>
  <c r="M29" i="10" s="1"/>
  <c r="I78" i="4"/>
  <c r="I3" i="8"/>
  <c r="G20" i="11"/>
  <c r="J20" i="11" s="1"/>
  <c r="M20" i="11" s="1"/>
  <c r="K20" i="11"/>
  <c r="N20" i="11" s="1"/>
  <c r="I28" i="4"/>
  <c r="P28" i="4"/>
  <c r="O28" i="4" s="1"/>
  <c r="R57" i="4"/>
  <c r="I75" i="4"/>
  <c r="P75" i="4"/>
  <c r="O75" i="4" s="1"/>
  <c r="G85" i="2"/>
  <c r="F85" i="2" s="1"/>
  <c r="H85" i="2" s="1"/>
  <c r="G35" i="5"/>
  <c r="F35" i="5" s="1"/>
  <c r="G93" i="2"/>
  <c r="F93" i="2" s="1"/>
  <c r="H93" i="2" s="1"/>
  <c r="E25" i="5"/>
  <c r="G537" i="6"/>
  <c r="F537" i="6" s="1"/>
  <c r="H537" i="6" s="1"/>
  <c r="G515" i="6"/>
  <c r="F515" i="6" s="1"/>
  <c r="H515" i="6" s="1"/>
  <c r="J515" i="6" s="1"/>
  <c r="G415" i="6"/>
  <c r="F415" i="6" s="1"/>
  <c r="H415" i="6" s="1"/>
  <c r="J415" i="6" s="1"/>
  <c r="G179" i="6"/>
  <c r="F179" i="6"/>
  <c r="H179" i="6" s="1"/>
  <c r="J179" i="6" s="1"/>
  <c r="G115" i="6"/>
  <c r="F115" i="6" s="1"/>
  <c r="H115" i="6" s="1"/>
  <c r="J115" i="6" s="1"/>
  <c r="G58" i="6"/>
  <c r="F58" i="6" s="1"/>
  <c r="H58" i="6" s="1"/>
  <c r="J58" i="6" s="1"/>
  <c r="E111" i="6"/>
  <c r="G70" i="6"/>
  <c r="F70" i="6" s="1"/>
  <c r="H70" i="6" s="1"/>
  <c r="J70" i="6" s="1"/>
  <c r="G102" i="6"/>
  <c r="F102" i="6" s="1"/>
  <c r="H102" i="6" s="1"/>
  <c r="J102" i="6" s="1"/>
  <c r="L4" i="8"/>
  <c r="M4" i="8" s="1"/>
  <c r="I67" i="4"/>
  <c r="P67" i="4"/>
  <c r="O67" i="4" s="1"/>
  <c r="I49" i="4"/>
  <c r="R49" i="4"/>
  <c r="D37" i="12"/>
  <c r="E19" i="12"/>
  <c r="H19" i="12" s="1"/>
  <c r="G19" i="12" s="1"/>
  <c r="J19" i="12" s="1"/>
  <c r="M19" i="12" s="1"/>
  <c r="L3" i="8"/>
  <c r="M3" i="8"/>
  <c r="D22" i="11"/>
  <c r="E21" i="11"/>
  <c r="H21" i="11" s="1"/>
  <c r="K21" i="11" s="1"/>
  <c r="N21" i="11" s="1"/>
  <c r="G116" i="2"/>
  <c r="T10" i="2" s="1"/>
  <c r="E96" i="2"/>
  <c r="E34" i="2"/>
  <c r="G117" i="2"/>
  <c r="I117" i="2" s="1"/>
  <c r="F117" i="2"/>
  <c r="H117" i="2" s="1"/>
  <c r="Q13" i="5"/>
  <c r="Q14" i="5" s="1"/>
  <c r="S13" i="5"/>
  <c r="E32" i="2"/>
  <c r="G549" i="6"/>
  <c r="F549" i="6" s="1"/>
  <c r="H549" i="6" s="1"/>
  <c r="G502" i="6"/>
  <c r="F502" i="6"/>
  <c r="H502" i="6" s="1"/>
  <c r="J502" i="6" s="1"/>
  <c r="G558" i="6"/>
  <c r="F558" i="6" s="1"/>
  <c r="H558" i="6" s="1"/>
  <c r="G436" i="6"/>
  <c r="F436" i="6" s="1"/>
  <c r="H436" i="6" s="1"/>
  <c r="J436" i="6" s="1"/>
  <c r="G316" i="6"/>
  <c r="F316" i="6" s="1"/>
  <c r="H316" i="6" s="1"/>
  <c r="J316" i="6" s="1"/>
  <c r="G252" i="6"/>
  <c r="F252" i="6" s="1"/>
  <c r="H252" i="6" s="1"/>
  <c r="J252" i="6" s="1"/>
  <c r="G133" i="6"/>
  <c r="F133" i="6" s="1"/>
  <c r="H133" i="6" s="1"/>
  <c r="J133" i="6" s="1"/>
  <c r="G328" i="6"/>
  <c r="F328" i="6" s="1"/>
  <c r="H328" i="6" s="1"/>
  <c r="J328" i="6" s="1"/>
  <c r="G264" i="6"/>
  <c r="F264" i="6" s="1"/>
  <c r="H264" i="6" s="1"/>
  <c r="J264" i="6" s="1"/>
  <c r="G171" i="6"/>
  <c r="F171" i="6" s="1"/>
  <c r="H171" i="6" s="1"/>
  <c r="J171" i="6" s="1"/>
  <c r="G107" i="6"/>
  <c r="F107" i="6" s="1"/>
  <c r="H107" i="6" s="1"/>
  <c r="J107" i="6" s="1"/>
  <c r="G114" i="6"/>
  <c r="F114" i="6" s="1"/>
  <c r="H114" i="6" s="1"/>
  <c r="J114" i="6" s="1"/>
  <c r="G50" i="6"/>
  <c r="F50" i="6" s="1"/>
  <c r="H50" i="6" s="1"/>
  <c r="J50" i="6" s="1"/>
  <c r="E146" i="6"/>
  <c r="E110" i="6"/>
  <c r="E32" i="6"/>
  <c r="P58" i="4"/>
  <c r="O58" i="4" s="1"/>
  <c r="I58" i="4"/>
  <c r="P63" i="4"/>
  <c r="O63" i="4" s="1"/>
  <c r="I63" i="4"/>
  <c r="G101" i="2"/>
  <c r="F101" i="2" s="1"/>
  <c r="H101" i="2" s="1"/>
  <c r="E88" i="2"/>
  <c r="Q9" i="2"/>
  <c r="E94" i="2"/>
  <c r="G86" i="2"/>
  <c r="F86" i="2" s="1"/>
  <c r="H86" i="2" s="1"/>
  <c r="C21" i="2"/>
  <c r="E542" i="6"/>
  <c r="Q9" i="6"/>
  <c r="G452" i="6"/>
  <c r="F452" i="6" s="1"/>
  <c r="H452" i="6" s="1"/>
  <c r="J452" i="6" s="1"/>
  <c r="G308" i="6"/>
  <c r="I308" i="6" s="1"/>
  <c r="F308" i="6"/>
  <c r="H308" i="6" s="1"/>
  <c r="J308" i="6" s="1"/>
  <c r="G244" i="6"/>
  <c r="F244" i="6" s="1"/>
  <c r="H244" i="6" s="1"/>
  <c r="J244" i="6" s="1"/>
  <c r="G290" i="6"/>
  <c r="F290" i="6" s="1"/>
  <c r="H290" i="6" s="1"/>
  <c r="J290" i="6" s="1"/>
  <c r="G125" i="6"/>
  <c r="F125" i="6" s="1"/>
  <c r="H125" i="6" s="1"/>
  <c r="J125" i="6" s="1"/>
  <c r="G61" i="6"/>
  <c r="F61" i="6"/>
  <c r="G163" i="6"/>
  <c r="F163" i="6" s="1"/>
  <c r="H163" i="6" s="1"/>
  <c r="J163" i="6" s="1"/>
  <c r="G91" i="6"/>
  <c r="F91" i="6" s="1"/>
  <c r="H91" i="6" s="1"/>
  <c r="J91" i="6" s="1"/>
  <c r="G106" i="6"/>
  <c r="F106" i="6" s="1"/>
  <c r="H106" i="6" s="1"/>
  <c r="J106" i="6" s="1"/>
  <c r="G80" i="6"/>
  <c r="F80" i="6"/>
  <c r="E535" i="6"/>
  <c r="E31" i="6"/>
  <c r="E63" i="6"/>
  <c r="E127" i="6"/>
  <c r="E161" i="6"/>
  <c r="E37" i="6"/>
  <c r="I24" i="4"/>
  <c r="P24" i="4"/>
  <c r="O24" i="4" s="1"/>
  <c r="B24" i="11"/>
  <c r="A25" i="11"/>
  <c r="Y14" i="5"/>
  <c r="Z14" i="5" s="1"/>
  <c r="W16" i="5"/>
  <c r="X14" i="5" s="1"/>
  <c r="E31" i="2"/>
  <c r="G506" i="6"/>
  <c r="F506" i="6" s="1"/>
  <c r="H506" i="6" s="1"/>
  <c r="J506" i="6" s="1"/>
  <c r="G381" i="6"/>
  <c r="F381" i="6"/>
  <c r="G460" i="6"/>
  <c r="F460" i="6" s="1"/>
  <c r="H460" i="6" s="1"/>
  <c r="J460" i="6" s="1"/>
  <c r="G117" i="6"/>
  <c r="F117" i="6" s="1"/>
  <c r="H117" i="6" s="1"/>
  <c r="J117" i="6" s="1"/>
  <c r="G53" i="6"/>
  <c r="F53" i="6" s="1"/>
  <c r="H53" i="6" s="1"/>
  <c r="J53" i="6" s="1"/>
  <c r="G72" i="6"/>
  <c r="F72" i="6"/>
  <c r="E25" i="6"/>
  <c r="E65" i="6"/>
  <c r="E29" i="6"/>
  <c r="R97" i="4"/>
  <c r="I97" i="4"/>
  <c r="S38" i="4"/>
  <c r="N38" i="4"/>
  <c r="S44" i="4"/>
  <c r="N44" i="4"/>
  <c r="K19" i="11"/>
  <c r="N19" i="11" s="1"/>
  <c r="F26" i="5"/>
  <c r="G26" i="5" s="1"/>
  <c r="I26" i="5" s="1"/>
  <c r="G115" i="2"/>
  <c r="F115" i="2" s="1"/>
  <c r="H115" i="2" s="1"/>
  <c r="G28" i="2"/>
  <c r="F28" i="2" s="1"/>
  <c r="H28" i="2" s="1"/>
  <c r="E90" i="2"/>
  <c r="C17" i="2"/>
  <c r="R8" i="2"/>
  <c r="E566" i="6"/>
  <c r="I85" i="2"/>
  <c r="G373" i="6"/>
  <c r="F373" i="6" s="1"/>
  <c r="H373" i="6" s="1"/>
  <c r="J373" i="6" s="1"/>
  <c r="G292" i="6"/>
  <c r="F292" i="6" s="1"/>
  <c r="H292" i="6" s="1"/>
  <c r="J292" i="6" s="1"/>
  <c r="G228" i="6"/>
  <c r="F228" i="6" s="1"/>
  <c r="H228" i="6" s="1"/>
  <c r="J228" i="6" s="1"/>
  <c r="G282" i="6"/>
  <c r="F282" i="6"/>
  <c r="G109" i="6"/>
  <c r="F109" i="6" s="1"/>
  <c r="H109" i="6" s="1"/>
  <c r="J109" i="6" s="1"/>
  <c r="G64" i="6"/>
  <c r="F64" i="6" s="1"/>
  <c r="H64" i="6" s="1"/>
  <c r="J64" i="6" s="1"/>
  <c r="G47" i="6"/>
  <c r="F47" i="6" s="1"/>
  <c r="H47" i="6" s="1"/>
  <c r="J47" i="6" s="1"/>
  <c r="E38" i="6"/>
  <c r="E128" i="6"/>
  <c r="G169" i="6"/>
  <c r="F169" i="6" s="1"/>
  <c r="H169" i="6" s="1"/>
  <c r="J169" i="6" s="1"/>
  <c r="E129" i="6"/>
  <c r="G190" i="6"/>
  <c r="F190" i="6"/>
  <c r="I107" i="4"/>
  <c r="P107" i="4"/>
  <c r="O107" i="4" s="1"/>
  <c r="I91" i="4"/>
  <c r="P91" i="4"/>
  <c r="O91" i="4" s="1"/>
  <c r="S88" i="4"/>
  <c r="N88" i="4"/>
  <c r="I18" i="4"/>
  <c r="P18" i="4"/>
  <c r="O18" i="4" s="1"/>
  <c r="J5" i="8"/>
  <c r="I40" i="4"/>
  <c r="P40" i="4"/>
  <c r="O40" i="4" s="1"/>
  <c r="I111" i="2"/>
  <c r="G22" i="5"/>
  <c r="E98" i="2"/>
  <c r="E26" i="2"/>
  <c r="E23" i="2"/>
  <c r="G504" i="6"/>
  <c r="F504" i="6" s="1"/>
  <c r="H504" i="6" s="1"/>
  <c r="J504" i="6" s="1"/>
  <c r="E106" i="2"/>
  <c r="G365" i="6"/>
  <c r="F365" i="6" s="1"/>
  <c r="H365" i="6" s="1"/>
  <c r="J365" i="6" s="1"/>
  <c r="G284" i="6"/>
  <c r="F284" i="6" s="1"/>
  <c r="H284" i="6" s="1"/>
  <c r="J284" i="6" s="1"/>
  <c r="G220" i="6"/>
  <c r="F220" i="6" s="1"/>
  <c r="H220" i="6" s="1"/>
  <c r="J220" i="6" s="1"/>
  <c r="G101" i="6"/>
  <c r="F101" i="6"/>
  <c r="G216" i="6"/>
  <c r="F216" i="6" s="1"/>
  <c r="H216" i="6" s="1"/>
  <c r="J216" i="6" s="1"/>
  <c r="G56" i="6"/>
  <c r="F56" i="6" s="1"/>
  <c r="H56" i="6" s="1"/>
  <c r="J56" i="6" s="1"/>
  <c r="E136" i="6"/>
  <c r="G126" i="6"/>
  <c r="F126" i="6"/>
  <c r="E142" i="6"/>
  <c r="R105" i="4"/>
  <c r="I105" i="4"/>
  <c r="S96" i="4"/>
  <c r="N96" i="4"/>
  <c r="P83" i="4"/>
  <c r="O83" i="4" s="1"/>
  <c r="I83" i="4"/>
  <c r="A49" i="11"/>
  <c r="B48" i="11"/>
  <c r="I59" i="4"/>
  <c r="P59" i="4"/>
  <c r="O59" i="4" s="1"/>
  <c r="N81" i="4"/>
  <c r="S81" i="4"/>
  <c r="I34" i="4"/>
  <c r="P34" i="4"/>
  <c r="O34" i="4" s="1"/>
  <c r="G23" i="5"/>
  <c r="I23" i="5" s="1"/>
  <c r="I109" i="2"/>
  <c r="F29" i="5"/>
  <c r="G29" i="5" s="1"/>
  <c r="I29" i="5" s="1"/>
  <c r="G121" i="2"/>
  <c r="F121" i="2" s="1"/>
  <c r="H121" i="2" s="1"/>
  <c r="G25" i="2"/>
  <c r="I25" i="2" s="1"/>
  <c r="C19" i="2"/>
  <c r="E27" i="2"/>
  <c r="Q8" i="2"/>
  <c r="G565" i="6"/>
  <c r="F565" i="6" s="1"/>
  <c r="H565" i="6" s="1"/>
  <c r="I511" i="6"/>
  <c r="G482" i="6"/>
  <c r="F482" i="6" s="1"/>
  <c r="H482" i="6" s="1"/>
  <c r="J482" i="6" s="1"/>
  <c r="G523" i="6"/>
  <c r="F523" i="6" s="1"/>
  <c r="H523" i="6" s="1"/>
  <c r="J523" i="6" s="1"/>
  <c r="G421" i="6"/>
  <c r="F421" i="6" s="1"/>
  <c r="H421" i="6" s="1"/>
  <c r="J421" i="6" s="1"/>
  <c r="G340" i="6"/>
  <c r="F340" i="6" s="1"/>
  <c r="H340" i="6" s="1"/>
  <c r="J340" i="6" s="1"/>
  <c r="G276" i="6"/>
  <c r="F276" i="6" s="1"/>
  <c r="H276" i="6" s="1"/>
  <c r="J276" i="6" s="1"/>
  <c r="G212" i="6"/>
  <c r="I212" i="6" s="1"/>
  <c r="F212" i="6"/>
  <c r="H212" i="6" s="1"/>
  <c r="J212" i="6" s="1"/>
  <c r="G93" i="6"/>
  <c r="F93" i="6" s="1"/>
  <c r="H93" i="6" s="1"/>
  <c r="J93" i="6" s="1"/>
  <c r="G200" i="6"/>
  <c r="F200" i="6" s="1"/>
  <c r="H200" i="6" s="1"/>
  <c r="J200" i="6" s="1"/>
  <c r="G74" i="6"/>
  <c r="F74" i="6" s="1"/>
  <c r="H74" i="6" s="1"/>
  <c r="J74" i="6" s="1"/>
  <c r="G208" i="6"/>
  <c r="F208" i="6" s="1"/>
  <c r="H208" i="6" s="1"/>
  <c r="J208" i="6" s="1"/>
  <c r="G48" i="6"/>
  <c r="F48" i="6" s="1"/>
  <c r="H48" i="6" s="1"/>
  <c r="J48" i="6" s="1"/>
  <c r="E556" i="6"/>
  <c r="E95" i="6"/>
  <c r="E159" i="6"/>
  <c r="G62" i="6"/>
  <c r="F62" i="6" s="1"/>
  <c r="H62" i="6" s="1"/>
  <c r="J62" i="6" s="1"/>
  <c r="G166" i="6"/>
  <c r="F166" i="6" s="1"/>
  <c r="H166" i="6" s="1"/>
  <c r="J166" i="6" s="1"/>
  <c r="I102" i="4"/>
  <c r="I104" i="4"/>
  <c r="I89" i="4"/>
  <c r="P55" i="4"/>
  <c r="O55" i="4" s="1"/>
  <c r="I55" i="4"/>
  <c r="I22" i="4"/>
  <c r="P22" i="4"/>
  <c r="O22" i="4" s="1"/>
  <c r="S80" i="4"/>
  <c r="N80" i="4"/>
  <c r="I26" i="4"/>
  <c r="P26" i="4"/>
  <c r="O26" i="4" s="1"/>
  <c r="I20" i="4"/>
  <c r="P20" i="4"/>
  <c r="O20" i="4" s="1"/>
  <c r="E107" i="2"/>
  <c r="E113" i="2"/>
  <c r="F28" i="5"/>
  <c r="G28" i="5" s="1"/>
  <c r="I28" i="5" s="1"/>
  <c r="E18" i="2"/>
  <c r="E474" i="6"/>
  <c r="G524" i="6"/>
  <c r="I524" i="6" s="1"/>
  <c r="F524" i="6"/>
  <c r="H524" i="6" s="1"/>
  <c r="J524" i="6" s="1"/>
  <c r="G334" i="6"/>
  <c r="F334" i="6" s="1"/>
  <c r="H334" i="6" s="1"/>
  <c r="J334" i="6" s="1"/>
  <c r="G270" i="6"/>
  <c r="F270" i="6" s="1"/>
  <c r="H270" i="6" s="1"/>
  <c r="J270" i="6" s="1"/>
  <c r="G206" i="6"/>
  <c r="F206" i="6" s="1"/>
  <c r="H206" i="6" s="1"/>
  <c r="J206" i="6" s="1"/>
  <c r="G204" i="6"/>
  <c r="F204" i="6"/>
  <c r="G306" i="6"/>
  <c r="F306" i="6" s="1"/>
  <c r="H306" i="6" s="1"/>
  <c r="J306" i="6" s="1"/>
  <c r="G51" i="6"/>
  <c r="F51" i="6" s="1"/>
  <c r="H51" i="6" s="1"/>
  <c r="J51" i="6" s="1"/>
  <c r="G66" i="6"/>
  <c r="F66" i="6" s="1"/>
  <c r="H66" i="6" s="1"/>
  <c r="J66" i="6" s="1"/>
  <c r="G112" i="6"/>
  <c r="F112" i="6"/>
  <c r="E18" i="6"/>
  <c r="E103" i="6"/>
  <c r="E167" i="6"/>
  <c r="E144" i="6"/>
  <c r="E145" i="6"/>
  <c r="G189" i="6"/>
  <c r="F189" i="6" s="1"/>
  <c r="H189" i="6" s="1"/>
  <c r="J189" i="6" s="1"/>
  <c r="G134" i="6"/>
  <c r="F134" i="6" s="1"/>
  <c r="H134" i="6" s="1"/>
  <c r="J134" i="6" s="1"/>
  <c r="I115" i="2"/>
  <c r="G24" i="2"/>
  <c r="F24" i="2" s="1"/>
  <c r="H24" i="2" s="1"/>
  <c r="I33" i="2"/>
  <c r="E509" i="6"/>
  <c r="E110" i="2"/>
  <c r="G561" i="6"/>
  <c r="F561" i="6"/>
  <c r="G510" i="6"/>
  <c r="F510" i="6" s="1"/>
  <c r="H510" i="6" s="1"/>
  <c r="J510" i="6" s="1"/>
  <c r="G446" i="6"/>
  <c r="F446" i="6"/>
  <c r="H446" i="6" s="1"/>
  <c r="J446" i="6" s="1"/>
  <c r="G430" i="6"/>
  <c r="F430" i="6" s="1"/>
  <c r="H430" i="6" s="1"/>
  <c r="J430" i="6" s="1"/>
  <c r="E472" i="6"/>
  <c r="G495" i="6"/>
  <c r="F495" i="6" s="1"/>
  <c r="H495" i="6" s="1"/>
  <c r="J495" i="6" s="1"/>
  <c r="G432" i="6"/>
  <c r="F432" i="6" s="1"/>
  <c r="H432" i="6" s="1"/>
  <c r="J432" i="6" s="1"/>
  <c r="G377" i="6"/>
  <c r="F377" i="6" s="1"/>
  <c r="H377" i="6" s="1"/>
  <c r="J377" i="6" s="1"/>
  <c r="G380" i="6"/>
  <c r="I380" i="6" s="1"/>
  <c r="F380" i="6"/>
  <c r="H380" i="6" s="1"/>
  <c r="J380" i="6" s="1"/>
  <c r="G371" i="6"/>
  <c r="F371" i="6" s="1"/>
  <c r="H371" i="6" s="1"/>
  <c r="J371" i="6" s="1"/>
  <c r="G392" i="6"/>
  <c r="F392" i="6" s="1"/>
  <c r="H392" i="6" s="1"/>
  <c r="J392" i="6" s="1"/>
  <c r="G423" i="6"/>
  <c r="F423" i="6" s="1"/>
  <c r="H423" i="6" s="1"/>
  <c r="J423" i="6" s="1"/>
  <c r="G363" i="6"/>
  <c r="F363" i="6" s="1"/>
  <c r="H363" i="6" s="1"/>
  <c r="J363" i="6" s="1"/>
  <c r="G345" i="6"/>
  <c r="I345" i="6" s="1"/>
  <c r="F345" i="6"/>
  <c r="H345" i="6" s="1"/>
  <c r="J345" i="6" s="1"/>
  <c r="G312" i="6"/>
  <c r="F312" i="6" s="1"/>
  <c r="H312" i="6" s="1"/>
  <c r="J312" i="6" s="1"/>
  <c r="G280" i="6"/>
  <c r="I280" i="6" s="1"/>
  <c r="G240" i="6"/>
  <c r="F240" i="6" s="1"/>
  <c r="H240" i="6" s="1"/>
  <c r="J240" i="6" s="1"/>
  <c r="G235" i="6"/>
  <c r="F235" i="6"/>
  <c r="G242" i="6"/>
  <c r="F242" i="6" s="1"/>
  <c r="H242" i="6" s="1"/>
  <c r="J242" i="6" s="1"/>
  <c r="I312" i="6"/>
  <c r="G183" i="6"/>
  <c r="F183" i="6"/>
  <c r="E180" i="6"/>
  <c r="E116" i="6"/>
  <c r="E52" i="6"/>
  <c r="E563" i="6"/>
  <c r="G138" i="6"/>
  <c r="F138" i="6" s="1"/>
  <c r="H138" i="6" s="1"/>
  <c r="J138" i="6" s="1"/>
  <c r="G121" i="6"/>
  <c r="F121" i="6" s="1"/>
  <c r="H121" i="6" s="1"/>
  <c r="J121" i="6" s="1"/>
  <c r="E49" i="6"/>
  <c r="E81" i="6"/>
  <c r="E177" i="6"/>
  <c r="E199" i="6"/>
  <c r="E283" i="6"/>
  <c r="E315" i="6"/>
  <c r="H235" i="6"/>
  <c r="J235" i="6" s="1"/>
  <c r="E239" i="6"/>
  <c r="E271" i="6"/>
  <c r="E303" i="6"/>
  <c r="E335" i="6"/>
  <c r="E362" i="6"/>
  <c r="E394" i="6"/>
  <c r="E429" i="6"/>
  <c r="I371" i="6"/>
  <c r="E451" i="6"/>
  <c r="H381" i="6"/>
  <c r="J381" i="6" s="1"/>
  <c r="E469" i="6"/>
  <c r="E501" i="6"/>
  <c r="C35" i="6"/>
  <c r="E95" i="2"/>
  <c r="H28" i="5"/>
  <c r="J28" i="5" s="1"/>
  <c r="E516" i="6"/>
  <c r="G569" i="6"/>
  <c r="I569" i="6" s="1"/>
  <c r="G514" i="6"/>
  <c r="F514" i="6" s="1"/>
  <c r="H514" i="6" s="1"/>
  <c r="J514" i="6" s="1"/>
  <c r="E520" i="6"/>
  <c r="G507" i="6"/>
  <c r="F507" i="6" s="1"/>
  <c r="H507" i="6" s="1"/>
  <c r="J507" i="6" s="1"/>
  <c r="E112" i="2"/>
  <c r="I502" i="6"/>
  <c r="E100" i="2"/>
  <c r="G568" i="6"/>
  <c r="F568" i="6" s="1"/>
  <c r="H568" i="6" s="1"/>
  <c r="E444" i="6"/>
  <c r="G487" i="6"/>
  <c r="I487" i="6" s="1"/>
  <c r="G494" i="6"/>
  <c r="F494" i="6" s="1"/>
  <c r="H494" i="6" s="1"/>
  <c r="J494" i="6" s="1"/>
  <c r="G369" i="6"/>
  <c r="I369" i="6" s="1"/>
  <c r="F369" i="6"/>
  <c r="H369" i="6" s="1"/>
  <c r="J369" i="6" s="1"/>
  <c r="G372" i="6"/>
  <c r="F372" i="6" s="1"/>
  <c r="H372" i="6" s="1"/>
  <c r="J372" i="6" s="1"/>
  <c r="G364" i="6"/>
  <c r="F364" i="6" s="1"/>
  <c r="H364" i="6" s="1"/>
  <c r="J364" i="6" s="1"/>
  <c r="G384" i="6"/>
  <c r="F384" i="6" s="1"/>
  <c r="H384" i="6" s="1"/>
  <c r="J384" i="6" s="1"/>
  <c r="I316" i="6"/>
  <c r="I252" i="6"/>
  <c r="G360" i="6"/>
  <c r="I360" i="6" s="1"/>
  <c r="I306" i="6"/>
  <c r="G232" i="6"/>
  <c r="F232" i="6" s="1"/>
  <c r="H232" i="6" s="1"/>
  <c r="J232" i="6" s="1"/>
  <c r="G227" i="6"/>
  <c r="F227" i="6" s="1"/>
  <c r="H227" i="6" s="1"/>
  <c r="J227" i="6" s="1"/>
  <c r="G298" i="6"/>
  <c r="F298" i="6" s="1"/>
  <c r="H298" i="6" s="1"/>
  <c r="J298" i="6" s="1"/>
  <c r="G234" i="6"/>
  <c r="F234" i="6"/>
  <c r="H234" i="6" s="1"/>
  <c r="J234" i="6" s="1"/>
  <c r="I240" i="6"/>
  <c r="E326" i="6"/>
  <c r="E262" i="6"/>
  <c r="G175" i="6"/>
  <c r="F175" i="6" s="1"/>
  <c r="H175" i="6" s="1"/>
  <c r="J175" i="6" s="1"/>
  <c r="E172" i="6"/>
  <c r="E108" i="6"/>
  <c r="G173" i="6"/>
  <c r="F173" i="6" s="1"/>
  <c r="H173" i="6" s="1"/>
  <c r="J173" i="6" s="1"/>
  <c r="E567" i="6"/>
  <c r="G113" i="6"/>
  <c r="I113" i="6" s="1"/>
  <c r="E201" i="6"/>
  <c r="E233" i="6"/>
  <c r="E265" i="6"/>
  <c r="E297" i="6"/>
  <c r="E329" i="6"/>
  <c r="E197" i="6"/>
  <c r="E229" i="6"/>
  <c r="E261" i="6"/>
  <c r="E293" i="6"/>
  <c r="E325" i="6"/>
  <c r="E433" i="6"/>
  <c r="E459" i="6"/>
  <c r="E350" i="6"/>
  <c r="E382" i="6"/>
  <c r="E414" i="6"/>
  <c r="E457" i="6"/>
  <c r="E489" i="6"/>
  <c r="E467" i="6"/>
  <c r="E499" i="6"/>
  <c r="E77" i="6"/>
  <c r="I515" i="6"/>
  <c r="E114" i="2"/>
  <c r="G557" i="6"/>
  <c r="F557" i="6" s="1"/>
  <c r="H557" i="6" s="1"/>
  <c r="G500" i="6"/>
  <c r="I500" i="6" s="1"/>
  <c r="F500" i="6"/>
  <c r="I93" i="2"/>
  <c r="E442" i="6"/>
  <c r="G466" i="6"/>
  <c r="F466" i="6"/>
  <c r="H466" i="6" s="1"/>
  <c r="J466" i="6" s="1"/>
  <c r="G426" i="6"/>
  <c r="I426" i="6" s="1"/>
  <c r="I452" i="6"/>
  <c r="G479" i="6"/>
  <c r="F479" i="6" s="1"/>
  <c r="H479" i="6" s="1"/>
  <c r="J479" i="6" s="1"/>
  <c r="G486" i="6"/>
  <c r="F486" i="6"/>
  <c r="H486" i="6" s="1"/>
  <c r="J486" i="6" s="1"/>
  <c r="G425" i="6"/>
  <c r="I425" i="6" s="1"/>
  <c r="G463" i="6"/>
  <c r="F463" i="6" s="1"/>
  <c r="H463" i="6" s="1"/>
  <c r="J463" i="6" s="1"/>
  <c r="G419" i="6"/>
  <c r="F419" i="6" s="1"/>
  <c r="H419" i="6" s="1"/>
  <c r="J419" i="6" s="1"/>
  <c r="G359" i="6"/>
  <c r="F359" i="6"/>
  <c r="H359" i="6" s="1"/>
  <c r="J359" i="6" s="1"/>
  <c r="G361" i="6"/>
  <c r="F361" i="6"/>
  <c r="H361" i="6" s="1"/>
  <c r="J361" i="6" s="1"/>
  <c r="G376" i="6"/>
  <c r="F376" i="6" s="1"/>
  <c r="H376" i="6" s="1"/>
  <c r="J376" i="6" s="1"/>
  <c r="I244" i="6"/>
  <c r="G407" i="6"/>
  <c r="F407" i="6" s="1"/>
  <c r="H407" i="6" s="1"/>
  <c r="J407" i="6" s="1"/>
  <c r="G355" i="6"/>
  <c r="I355" i="6" s="1"/>
  <c r="F355" i="6"/>
  <c r="H355" i="6" s="1"/>
  <c r="J355" i="6" s="1"/>
  <c r="G336" i="6"/>
  <c r="F336" i="6" s="1"/>
  <c r="H336" i="6" s="1"/>
  <c r="J336" i="6" s="1"/>
  <c r="G304" i="6"/>
  <c r="I304" i="6" s="1"/>
  <c r="G272" i="6"/>
  <c r="F272" i="6" s="1"/>
  <c r="H272" i="6" s="1"/>
  <c r="J272" i="6" s="1"/>
  <c r="G224" i="6"/>
  <c r="F224" i="6"/>
  <c r="H224" i="6" s="1"/>
  <c r="J224" i="6" s="1"/>
  <c r="G300" i="6"/>
  <c r="I300" i="6" s="1"/>
  <c r="F300" i="6"/>
  <c r="H300" i="6" s="1"/>
  <c r="J300" i="6" s="1"/>
  <c r="G236" i="6"/>
  <c r="F236" i="6" s="1"/>
  <c r="H236" i="6" s="1"/>
  <c r="J236" i="6" s="1"/>
  <c r="G219" i="6"/>
  <c r="I219" i="6" s="1"/>
  <c r="G226" i="6"/>
  <c r="F226" i="6" s="1"/>
  <c r="H226" i="6" s="1"/>
  <c r="J226" i="6" s="1"/>
  <c r="I133" i="6"/>
  <c r="I200" i="6"/>
  <c r="I232" i="6"/>
  <c r="E318" i="6"/>
  <c r="E254" i="6"/>
  <c r="I80" i="6"/>
  <c r="E164" i="6"/>
  <c r="E100" i="6"/>
  <c r="E539" i="6"/>
  <c r="E543" i="6"/>
  <c r="G99" i="6"/>
  <c r="I99" i="6" s="1"/>
  <c r="G186" i="6"/>
  <c r="F186" i="6"/>
  <c r="G122" i="6"/>
  <c r="F122" i="6" s="1"/>
  <c r="H122" i="6" s="1"/>
  <c r="J122" i="6" s="1"/>
  <c r="G105" i="6"/>
  <c r="I105" i="6" s="1"/>
  <c r="F105" i="6"/>
  <c r="H105" i="6" s="1"/>
  <c r="J105" i="6" s="1"/>
  <c r="E57" i="6"/>
  <c r="E185" i="6"/>
  <c r="I227" i="6"/>
  <c r="E291" i="6"/>
  <c r="E323" i="6"/>
  <c r="H204" i="6"/>
  <c r="J204" i="6" s="1"/>
  <c r="E247" i="6"/>
  <c r="E279" i="6"/>
  <c r="E311" i="6"/>
  <c r="E370" i="6"/>
  <c r="E402" i="6"/>
  <c r="E437" i="6"/>
  <c r="E445" i="6"/>
  <c r="E477" i="6"/>
  <c r="I486" i="6"/>
  <c r="I463" i="6"/>
  <c r="I495" i="6"/>
  <c r="I506" i="6"/>
  <c r="E513" i="6"/>
  <c r="E517" i="6"/>
  <c r="E85" i="6"/>
  <c r="X14" i="6"/>
  <c r="Y14" i="6" s="1"/>
  <c r="W14" i="6"/>
  <c r="E182" i="6"/>
  <c r="E118" i="6"/>
  <c r="E54" i="6"/>
  <c r="G30" i="6"/>
  <c r="I30" i="6" s="1"/>
  <c r="C41" i="6"/>
  <c r="F27" i="5"/>
  <c r="H27" i="5" s="1"/>
  <c r="J27" i="5" s="1"/>
  <c r="X15" i="5"/>
  <c r="Y15" i="5"/>
  <c r="Z15" i="5" s="1"/>
  <c r="E22" i="9"/>
  <c r="Q21" i="9"/>
  <c r="T21" i="9" s="1"/>
  <c r="F21" i="9"/>
  <c r="E91" i="2"/>
  <c r="H29" i="5"/>
  <c r="J29" i="5" s="1"/>
  <c r="I565" i="6"/>
  <c r="E508" i="6"/>
  <c r="E554" i="6"/>
  <c r="G560" i="6"/>
  <c r="F560" i="6" s="1"/>
  <c r="H560" i="6" s="1"/>
  <c r="E570" i="6"/>
  <c r="E512" i="6"/>
  <c r="E123" i="2"/>
  <c r="I557" i="6"/>
  <c r="I494" i="6"/>
  <c r="G548" i="6"/>
  <c r="F548" i="6" s="1"/>
  <c r="H548" i="6" s="1"/>
  <c r="E458" i="6"/>
  <c r="I415" i="6"/>
  <c r="G447" i="6"/>
  <c r="G471" i="6"/>
  <c r="F471" i="6"/>
  <c r="G478" i="6"/>
  <c r="I478" i="6" s="1"/>
  <c r="E417" i="6"/>
  <c r="G420" i="6"/>
  <c r="I420" i="6" s="1"/>
  <c r="G411" i="6"/>
  <c r="I411" i="6" s="1"/>
  <c r="F411" i="6"/>
  <c r="G356" i="6"/>
  <c r="F356" i="6" s="1"/>
  <c r="H356" i="6" s="1"/>
  <c r="J356" i="6" s="1"/>
  <c r="I361" i="6"/>
  <c r="G368" i="6"/>
  <c r="F368" i="6" s="1"/>
  <c r="H368" i="6" s="1"/>
  <c r="J368" i="6" s="1"/>
  <c r="G399" i="6"/>
  <c r="F399" i="6" s="1"/>
  <c r="H399" i="6" s="1"/>
  <c r="J399" i="6" s="1"/>
  <c r="E353" i="6"/>
  <c r="I298" i="6"/>
  <c r="E357" i="6"/>
  <c r="G211" i="6"/>
  <c r="F211" i="6" s="1"/>
  <c r="H211" i="6" s="1"/>
  <c r="J211" i="6" s="1"/>
  <c r="G203" i="6"/>
  <c r="I125" i="6"/>
  <c r="I61" i="6"/>
  <c r="E192" i="6"/>
  <c r="I224" i="6"/>
  <c r="I74" i="6"/>
  <c r="E310" i="6"/>
  <c r="E246" i="6"/>
  <c r="I72" i="6"/>
  <c r="E156" i="6"/>
  <c r="E92" i="6"/>
  <c r="R9" i="6"/>
  <c r="E69" i="6"/>
  <c r="I560" i="6"/>
  <c r="R10" i="6"/>
  <c r="E155" i="6"/>
  <c r="G178" i="6"/>
  <c r="F178" i="6"/>
  <c r="H178" i="6" s="1"/>
  <c r="J178" i="6" s="1"/>
  <c r="E89" i="6"/>
  <c r="C23" i="6"/>
  <c r="I178" i="6"/>
  <c r="H186" i="6"/>
  <c r="J186" i="6" s="1"/>
  <c r="H61" i="6"/>
  <c r="J61" i="6" s="1"/>
  <c r="H126" i="6"/>
  <c r="J126" i="6" s="1"/>
  <c r="H190" i="6"/>
  <c r="J190" i="6" s="1"/>
  <c r="E209" i="6"/>
  <c r="E241" i="6"/>
  <c r="E273" i="6"/>
  <c r="E305" i="6"/>
  <c r="E337" i="6"/>
  <c r="E205" i="6"/>
  <c r="E237" i="6"/>
  <c r="E269" i="6"/>
  <c r="E301" i="6"/>
  <c r="E333" i="6"/>
  <c r="E358" i="6"/>
  <c r="E390" i="6"/>
  <c r="E422" i="6"/>
  <c r="I384" i="6"/>
  <c r="E465" i="6"/>
  <c r="E497" i="6"/>
  <c r="E475" i="6"/>
  <c r="I514" i="6"/>
  <c r="E184" i="6"/>
  <c r="C120" i="6"/>
  <c r="E149" i="6"/>
  <c r="C151" i="6"/>
  <c r="C87" i="6"/>
  <c r="E174" i="6"/>
  <c r="C45" i="6"/>
  <c r="C27" i="6"/>
  <c r="C33" i="6"/>
  <c r="E87" i="2"/>
  <c r="E30" i="2"/>
  <c r="G119" i="2"/>
  <c r="I119" i="2" s="1"/>
  <c r="E99" i="2"/>
  <c r="E562" i="6"/>
  <c r="G544" i="6"/>
  <c r="F544" i="6" s="1"/>
  <c r="H544" i="6" s="1"/>
  <c r="I507" i="6"/>
  <c r="G564" i="6"/>
  <c r="T10" i="6" s="1"/>
  <c r="E120" i="2"/>
  <c r="G492" i="6"/>
  <c r="I492" i="6" s="1"/>
  <c r="E541" i="6"/>
  <c r="G440" i="6"/>
  <c r="I440" i="6" s="1"/>
  <c r="F440" i="6"/>
  <c r="H440" i="6" s="1"/>
  <c r="J440" i="6" s="1"/>
  <c r="E450" i="6"/>
  <c r="G455" i="6"/>
  <c r="F455" i="6" s="1"/>
  <c r="H455" i="6" s="1"/>
  <c r="J455" i="6" s="1"/>
  <c r="I381" i="6"/>
  <c r="E464" i="6"/>
  <c r="G470" i="6"/>
  <c r="F470" i="6" s="1"/>
  <c r="H470" i="6" s="1"/>
  <c r="J470" i="6" s="1"/>
  <c r="G409" i="6"/>
  <c r="F409" i="6" s="1"/>
  <c r="H409" i="6" s="1"/>
  <c r="J409" i="6" s="1"/>
  <c r="G412" i="6"/>
  <c r="F412" i="6"/>
  <c r="H412" i="6" s="1"/>
  <c r="J412" i="6" s="1"/>
  <c r="G403" i="6"/>
  <c r="F403" i="6" s="1"/>
  <c r="H403" i="6" s="1"/>
  <c r="J403" i="6" s="1"/>
  <c r="G352" i="6"/>
  <c r="F352" i="6" s="1"/>
  <c r="H352" i="6" s="1"/>
  <c r="J352" i="6" s="1"/>
  <c r="G424" i="6"/>
  <c r="F424" i="6" s="1"/>
  <c r="H424" i="6" s="1"/>
  <c r="J424" i="6" s="1"/>
  <c r="I292" i="6"/>
  <c r="I228" i="6"/>
  <c r="G391" i="6"/>
  <c r="F391" i="6" s="1"/>
  <c r="H391" i="6" s="1"/>
  <c r="J391" i="6" s="1"/>
  <c r="G351" i="6"/>
  <c r="I351" i="6" s="1"/>
  <c r="E296" i="6"/>
  <c r="E413" i="6"/>
  <c r="E338" i="6"/>
  <c r="E274" i="6"/>
  <c r="E198" i="6"/>
  <c r="I53" i="6"/>
  <c r="E344" i="6"/>
  <c r="E302" i="6"/>
  <c r="E238" i="6"/>
  <c r="I64" i="6"/>
  <c r="E148" i="6"/>
  <c r="E84" i="6"/>
  <c r="E547" i="6"/>
  <c r="H561" i="6"/>
  <c r="E147" i="6"/>
  <c r="E83" i="6"/>
  <c r="G170" i="6"/>
  <c r="I170" i="6" s="1"/>
  <c r="F170" i="6"/>
  <c r="H170" i="6" s="1"/>
  <c r="J170" i="6" s="1"/>
  <c r="E40" i="6"/>
  <c r="G153" i="6"/>
  <c r="I153" i="6" s="1"/>
  <c r="C97" i="6"/>
  <c r="I126" i="6"/>
  <c r="I190" i="6"/>
  <c r="I235" i="6"/>
  <c r="E267" i="6"/>
  <c r="E299" i="6"/>
  <c r="E331" i="6"/>
  <c r="E223" i="6"/>
  <c r="E255" i="6"/>
  <c r="E287" i="6"/>
  <c r="E319" i="6"/>
  <c r="E346" i="6"/>
  <c r="E378" i="6"/>
  <c r="E410" i="6"/>
  <c r="I446" i="6"/>
  <c r="I419" i="6"/>
  <c r="E427" i="6"/>
  <c r="I423" i="6"/>
  <c r="E453" i="6"/>
  <c r="E485" i="6"/>
  <c r="I471" i="6"/>
  <c r="H471" i="6"/>
  <c r="J471" i="6" s="1"/>
  <c r="E521" i="6"/>
  <c r="E525" i="6"/>
  <c r="E176" i="6"/>
  <c r="C143" i="6"/>
  <c r="C79" i="6"/>
  <c r="C44" i="6"/>
  <c r="C24" i="6"/>
  <c r="G29" i="2"/>
  <c r="I29" i="2" s="1"/>
  <c r="F29" i="2"/>
  <c r="H29" i="2" s="1"/>
  <c r="H30" i="5"/>
  <c r="J30" i="5" s="1"/>
  <c r="I549" i="6"/>
  <c r="G519" i="6"/>
  <c r="I519" i="6" s="1"/>
  <c r="F519" i="6"/>
  <c r="H519" i="6" s="1"/>
  <c r="J519" i="6" s="1"/>
  <c r="G538" i="6"/>
  <c r="I538" i="6" s="1"/>
  <c r="F538" i="6"/>
  <c r="H538" i="6" s="1"/>
  <c r="I482" i="6"/>
  <c r="G532" i="6"/>
  <c r="F532" i="6" s="1"/>
  <c r="H532" i="6" s="1"/>
  <c r="G546" i="6"/>
  <c r="F546" i="6" s="1"/>
  <c r="H546" i="6" s="1"/>
  <c r="E122" i="2"/>
  <c r="R10" i="2"/>
  <c r="E534" i="6"/>
  <c r="G484" i="6"/>
  <c r="F484" i="6" s="1"/>
  <c r="H484" i="6" s="1"/>
  <c r="J484" i="6" s="1"/>
  <c r="E84" i="2"/>
  <c r="R9" i="2"/>
  <c r="G456" i="6"/>
  <c r="I456" i="6" s="1"/>
  <c r="F456" i="6"/>
  <c r="H456" i="6" s="1"/>
  <c r="J456" i="6" s="1"/>
  <c r="G462" i="6"/>
  <c r="I462" i="6" s="1"/>
  <c r="F462" i="6"/>
  <c r="H462" i="6" s="1"/>
  <c r="J462" i="6" s="1"/>
  <c r="G438" i="6"/>
  <c r="I438" i="6" s="1"/>
  <c r="E496" i="6"/>
  <c r="G454" i="6"/>
  <c r="I454" i="6" s="1"/>
  <c r="G401" i="6"/>
  <c r="I401" i="6" s="1"/>
  <c r="F401" i="6"/>
  <c r="H401" i="6" s="1"/>
  <c r="J401" i="6" s="1"/>
  <c r="G404" i="6"/>
  <c r="I404" i="6" s="1"/>
  <c r="G395" i="6"/>
  <c r="F395" i="6" s="1"/>
  <c r="H395" i="6" s="1"/>
  <c r="J395" i="6" s="1"/>
  <c r="G348" i="6"/>
  <c r="I348" i="6" s="1"/>
  <c r="G416" i="6"/>
  <c r="F416" i="6" s="1"/>
  <c r="H416" i="6" s="1"/>
  <c r="J416" i="6" s="1"/>
  <c r="G343" i="6"/>
  <c r="F343" i="6" s="1"/>
  <c r="H343" i="6" s="1"/>
  <c r="J343" i="6" s="1"/>
  <c r="I284" i="6"/>
  <c r="I220" i="6"/>
  <c r="G383" i="6"/>
  <c r="I383" i="6" s="1"/>
  <c r="I290" i="6"/>
  <c r="E405" i="6"/>
  <c r="G259" i="6"/>
  <c r="I259" i="6" s="1"/>
  <c r="G330" i="6"/>
  <c r="I330" i="6" s="1"/>
  <c r="G266" i="6"/>
  <c r="I266" i="6" s="1"/>
  <c r="F266" i="6"/>
  <c r="H266" i="6" s="1"/>
  <c r="J266" i="6" s="1"/>
  <c r="I109" i="6"/>
  <c r="G218" i="6"/>
  <c r="I218" i="6" s="1"/>
  <c r="F218" i="6"/>
  <c r="I336" i="6"/>
  <c r="I272" i="6"/>
  <c r="I179" i="6"/>
  <c r="I115" i="6"/>
  <c r="G202" i="6"/>
  <c r="F202" i="6" s="1"/>
  <c r="H202" i="6" s="1"/>
  <c r="J202" i="6" s="1"/>
  <c r="I58" i="6"/>
  <c r="E294" i="6"/>
  <c r="E230" i="6"/>
  <c r="I208" i="6"/>
  <c r="E140" i="6"/>
  <c r="E76" i="6"/>
  <c r="E139" i="6"/>
  <c r="E75" i="6"/>
  <c r="E98" i="6"/>
  <c r="G46" i="6"/>
  <c r="I46" i="6" s="1"/>
  <c r="F46" i="6"/>
  <c r="H46" i="6" s="1"/>
  <c r="J46" i="6" s="1"/>
  <c r="H72" i="6"/>
  <c r="J72" i="6" s="1"/>
  <c r="I122" i="6"/>
  <c r="I186" i="6"/>
  <c r="H101" i="6"/>
  <c r="J101" i="6" s="1"/>
  <c r="E207" i="6"/>
  <c r="E217" i="6"/>
  <c r="E249" i="6"/>
  <c r="E281" i="6"/>
  <c r="E313" i="6"/>
  <c r="I234" i="6"/>
  <c r="E213" i="6"/>
  <c r="E245" i="6"/>
  <c r="E277" i="6"/>
  <c r="E309" i="6"/>
  <c r="E341" i="6"/>
  <c r="I372" i="6"/>
  <c r="E366" i="6"/>
  <c r="E398" i="6"/>
  <c r="E431" i="6"/>
  <c r="I359" i="6"/>
  <c r="I391" i="6"/>
  <c r="I455" i="6"/>
  <c r="I392" i="6"/>
  <c r="I424" i="6"/>
  <c r="I510" i="6"/>
  <c r="E441" i="6"/>
  <c r="E473" i="6"/>
  <c r="E483" i="6"/>
  <c r="C168" i="6"/>
  <c r="C104" i="6"/>
  <c r="C34" i="6"/>
  <c r="C135" i="6"/>
  <c r="C71" i="6"/>
  <c r="C21" i="6"/>
  <c r="E158" i="6"/>
  <c r="E94" i="6"/>
  <c r="C43" i="6"/>
  <c r="G22" i="6"/>
  <c r="I22" i="6" s="1"/>
  <c r="C17" i="6"/>
  <c r="G545" i="6"/>
  <c r="F545" i="6"/>
  <c r="H545" i="6" s="1"/>
  <c r="G540" i="6"/>
  <c r="F540" i="6" s="1"/>
  <c r="H540" i="6" s="1"/>
  <c r="E118" i="2"/>
  <c r="G571" i="6"/>
  <c r="I523" i="6"/>
  <c r="G476" i="6"/>
  <c r="I476" i="6" s="1"/>
  <c r="F476" i="6"/>
  <c r="H476" i="6" s="1"/>
  <c r="J476" i="6" s="1"/>
  <c r="E505" i="6"/>
  <c r="G498" i="6"/>
  <c r="I498" i="6" s="1"/>
  <c r="F498" i="6"/>
  <c r="H498" i="6" s="1"/>
  <c r="J498" i="6" s="1"/>
  <c r="E488" i="6"/>
  <c r="G428" i="6"/>
  <c r="I428" i="6" s="1"/>
  <c r="I365" i="6"/>
  <c r="I460" i="6"/>
  <c r="I436" i="6"/>
  <c r="G393" i="6"/>
  <c r="I393" i="6" s="1"/>
  <c r="G396" i="6"/>
  <c r="I396" i="6" s="1"/>
  <c r="G387" i="6"/>
  <c r="I387" i="6" s="1"/>
  <c r="G408" i="6"/>
  <c r="I408" i="6" s="1"/>
  <c r="F408" i="6"/>
  <c r="H408" i="6" s="1"/>
  <c r="J408" i="6" s="1"/>
  <c r="I340" i="6"/>
  <c r="I276" i="6"/>
  <c r="G375" i="6"/>
  <c r="I375" i="6" s="1"/>
  <c r="G349" i="6"/>
  <c r="F349" i="6" s="1"/>
  <c r="H349" i="6" s="1"/>
  <c r="J349" i="6" s="1"/>
  <c r="G320" i="6"/>
  <c r="F320" i="6"/>
  <c r="H320" i="6" s="1"/>
  <c r="J320" i="6" s="1"/>
  <c r="G288" i="6"/>
  <c r="I288" i="6" s="1"/>
  <c r="G256" i="6"/>
  <c r="F256" i="6" s="1"/>
  <c r="H256" i="6" s="1"/>
  <c r="J256" i="6" s="1"/>
  <c r="E397" i="6"/>
  <c r="G332" i="6"/>
  <c r="F332" i="6"/>
  <c r="H332" i="6" s="1"/>
  <c r="J332" i="6" s="1"/>
  <c r="G268" i="6"/>
  <c r="F268" i="6" s="1"/>
  <c r="H268" i="6" s="1"/>
  <c r="J268" i="6" s="1"/>
  <c r="G251" i="6"/>
  <c r="I251" i="6" s="1"/>
  <c r="F251" i="6"/>
  <c r="H251" i="6" s="1"/>
  <c r="J251" i="6" s="1"/>
  <c r="E322" i="6"/>
  <c r="E258" i="6"/>
  <c r="G196" i="6"/>
  <c r="I196" i="6" s="1"/>
  <c r="I101" i="6"/>
  <c r="E214" i="6"/>
  <c r="I171" i="6"/>
  <c r="I107" i="6"/>
  <c r="I114" i="6"/>
  <c r="I50" i="6"/>
  <c r="E286" i="6"/>
  <c r="E222" i="6"/>
  <c r="I48" i="6"/>
  <c r="E132" i="6"/>
  <c r="E68" i="6"/>
  <c r="E555" i="6"/>
  <c r="E131" i="6"/>
  <c r="E67" i="6"/>
  <c r="P12" i="6"/>
  <c r="P13" i="6" s="1"/>
  <c r="R12" i="6"/>
  <c r="G154" i="6"/>
  <c r="I154" i="6" s="1"/>
  <c r="E90" i="6"/>
  <c r="G137" i="6"/>
  <c r="F137" i="6" s="1"/>
  <c r="H137" i="6" s="1"/>
  <c r="J137" i="6" s="1"/>
  <c r="H183" i="6"/>
  <c r="J183" i="6" s="1"/>
  <c r="E73" i="6"/>
  <c r="I169" i="6"/>
  <c r="I70" i="6"/>
  <c r="I102" i="6"/>
  <c r="I134" i="6"/>
  <c r="I166" i="6"/>
  <c r="E215" i="6"/>
  <c r="I211" i="6"/>
  <c r="E275" i="6"/>
  <c r="E307" i="6"/>
  <c r="E339" i="6"/>
  <c r="I343" i="6"/>
  <c r="E231" i="6"/>
  <c r="E263" i="6"/>
  <c r="E295" i="6"/>
  <c r="E327" i="6"/>
  <c r="I356" i="6"/>
  <c r="E354" i="6"/>
  <c r="E386" i="6"/>
  <c r="E418" i="6"/>
  <c r="I363" i="6"/>
  <c r="H411" i="6"/>
  <c r="J411" i="6" s="1"/>
  <c r="E435" i="6"/>
  <c r="E461" i="6"/>
  <c r="E493" i="6"/>
  <c r="I470" i="6"/>
  <c r="C160" i="6"/>
  <c r="E96" i="6"/>
  <c r="E191" i="6"/>
  <c r="E150" i="6"/>
  <c r="E86" i="6"/>
  <c r="G42" i="6"/>
  <c r="I42" i="6" s="1"/>
  <c r="C19" i="6"/>
  <c r="E39" i="6"/>
  <c r="I116" i="2"/>
  <c r="Q10" i="2"/>
  <c r="X10" i="2" s="1"/>
  <c r="I101" i="2"/>
  <c r="I24" i="2"/>
  <c r="E22" i="2"/>
  <c r="E97" i="2"/>
  <c r="E24" i="5"/>
  <c r="E89" i="2"/>
  <c r="G536" i="6"/>
  <c r="F536" i="6" s="1"/>
  <c r="H536" i="6" s="1"/>
  <c r="C20" i="2"/>
  <c r="I537" i="6"/>
  <c r="I466" i="6"/>
  <c r="G522" i="6"/>
  <c r="F522" i="6" s="1"/>
  <c r="H522" i="6" s="1"/>
  <c r="J522" i="6" s="1"/>
  <c r="I545" i="6"/>
  <c r="E533" i="6"/>
  <c r="C108" i="2"/>
  <c r="I561" i="6"/>
  <c r="G518" i="6"/>
  <c r="I518" i="6" s="1"/>
  <c r="G468" i="6"/>
  <c r="I468" i="6" s="1"/>
  <c r="F468" i="6"/>
  <c r="H468" i="6" s="1"/>
  <c r="J468" i="6" s="1"/>
  <c r="E92" i="2"/>
  <c r="E448" i="6"/>
  <c r="E490" i="6"/>
  <c r="E434" i="6"/>
  <c r="E480" i="6"/>
  <c r="I421" i="6"/>
  <c r="G503" i="6"/>
  <c r="I503" i="6" s="1"/>
  <c r="E439" i="6"/>
  <c r="I432" i="6"/>
  <c r="E385" i="6"/>
  <c r="G388" i="6"/>
  <c r="I388" i="6" s="1"/>
  <c r="F388" i="6"/>
  <c r="H388" i="6" s="1"/>
  <c r="J388" i="6" s="1"/>
  <c r="G379" i="6"/>
  <c r="I379" i="6" s="1"/>
  <c r="I334" i="6"/>
  <c r="I270" i="6"/>
  <c r="I206" i="6"/>
  <c r="I377" i="6"/>
  <c r="G400" i="6"/>
  <c r="F400" i="6"/>
  <c r="H400" i="6" s="1"/>
  <c r="J400" i="6" s="1"/>
  <c r="I332" i="6"/>
  <c r="I204" i="6"/>
  <c r="G367" i="6"/>
  <c r="I367" i="6" s="1"/>
  <c r="G347" i="6"/>
  <c r="F347" i="6"/>
  <c r="H347" i="6" s="1"/>
  <c r="J347" i="6" s="1"/>
  <c r="I282" i="6"/>
  <c r="G248" i="6"/>
  <c r="I248" i="6" s="1"/>
  <c r="F248" i="6"/>
  <c r="H248" i="6" s="1"/>
  <c r="J248" i="6" s="1"/>
  <c r="E389" i="6"/>
  <c r="E324" i="6"/>
  <c r="E260" i="6"/>
  <c r="G243" i="6"/>
  <c r="I243" i="6" s="1"/>
  <c r="F243" i="6"/>
  <c r="H243" i="6" s="1"/>
  <c r="J243" i="6" s="1"/>
  <c r="E314" i="6"/>
  <c r="G250" i="6"/>
  <c r="I250" i="6" s="1"/>
  <c r="F250" i="6"/>
  <c r="H250" i="6" s="1"/>
  <c r="J250" i="6" s="1"/>
  <c r="G194" i="6"/>
  <c r="I194" i="6" s="1"/>
  <c r="I93" i="6"/>
  <c r="G210" i="6"/>
  <c r="F210" i="6" s="1"/>
  <c r="H210" i="6" s="1"/>
  <c r="J210" i="6" s="1"/>
  <c r="I320" i="6"/>
  <c r="I106" i="6"/>
  <c r="E342" i="6"/>
  <c r="E278" i="6"/>
  <c r="G195" i="6"/>
  <c r="I195" i="6" s="1"/>
  <c r="I112" i="6"/>
  <c r="E188" i="6"/>
  <c r="E124" i="6"/>
  <c r="E60" i="6"/>
  <c r="Q10" i="6"/>
  <c r="E559" i="6"/>
  <c r="E187" i="6"/>
  <c r="E123" i="6"/>
  <c r="E59" i="6"/>
  <c r="E141" i="6"/>
  <c r="E82" i="6"/>
  <c r="C28" i="6"/>
  <c r="H80" i="6"/>
  <c r="J80" i="6" s="1"/>
  <c r="H112" i="6"/>
  <c r="J112" i="6" s="1"/>
  <c r="C130" i="6"/>
  <c r="C162" i="6"/>
  <c r="C165" i="6"/>
  <c r="E193" i="6"/>
  <c r="E225" i="6"/>
  <c r="E257" i="6"/>
  <c r="E289" i="6"/>
  <c r="E321" i="6"/>
  <c r="I242" i="6"/>
  <c r="H218" i="6"/>
  <c r="J218" i="6" s="1"/>
  <c r="H282" i="6"/>
  <c r="J282" i="6" s="1"/>
  <c r="I347" i="6"/>
  <c r="E221" i="6"/>
  <c r="E253" i="6"/>
  <c r="E285" i="6"/>
  <c r="E317" i="6"/>
  <c r="I412" i="6"/>
  <c r="E374" i="6"/>
  <c r="E406" i="6"/>
  <c r="E443" i="6"/>
  <c r="I399" i="6"/>
  <c r="I400" i="6"/>
  <c r="I430" i="6"/>
  <c r="H500" i="6"/>
  <c r="J500" i="6" s="1"/>
  <c r="E449" i="6"/>
  <c r="E481" i="6"/>
  <c r="I522" i="6"/>
  <c r="E491" i="6"/>
  <c r="C152" i="6"/>
  <c r="E88" i="6"/>
  <c r="C26" i="6"/>
  <c r="I183" i="6"/>
  <c r="C119" i="6"/>
  <c r="C55" i="6"/>
  <c r="E157" i="6"/>
  <c r="E78" i="6"/>
  <c r="C36" i="6"/>
  <c r="E181" i="6"/>
  <c r="E20" i="6"/>
  <c r="P47" i="19"/>
  <c r="R47" i="19" s="1"/>
  <c r="T47" i="19" s="1"/>
  <c r="P52" i="19"/>
  <c r="R52" i="19" s="1"/>
  <c r="T52" i="19" s="1"/>
  <c r="S53" i="19"/>
  <c r="U53" i="19" s="1"/>
  <c r="P49" i="19"/>
  <c r="R49" i="19" s="1"/>
  <c r="T49" i="19" s="1"/>
  <c r="S65" i="19"/>
  <c r="U65" i="19" s="1"/>
  <c r="P56" i="19"/>
  <c r="R56" i="19" s="1"/>
  <c r="T56" i="19" s="1"/>
  <c r="S56" i="19"/>
  <c r="U56" i="19" s="1"/>
  <c r="P51" i="19"/>
  <c r="R51" i="19" s="1"/>
  <c r="T51" i="19" s="1"/>
  <c r="S51" i="19"/>
  <c r="U51" i="19" s="1"/>
  <c r="P54" i="19"/>
  <c r="R54" i="19" s="1"/>
  <c r="T54" i="19" s="1"/>
  <c r="S54" i="19"/>
  <c r="U54" i="19" s="1"/>
  <c r="P59" i="19"/>
  <c r="R59" i="19" s="1"/>
  <c r="T59" i="19" s="1"/>
  <c r="S59" i="19"/>
  <c r="U59" i="19" s="1"/>
  <c r="P57" i="19"/>
  <c r="R57" i="19" s="1"/>
  <c r="T57" i="19" s="1"/>
  <c r="S57" i="19"/>
  <c r="U57" i="19" s="1"/>
  <c r="S48" i="19"/>
  <c r="U48" i="19" s="1"/>
  <c r="F47" i="19"/>
  <c r="H47" i="19" s="1"/>
  <c r="J47" i="19" s="1"/>
  <c r="I571" i="6" l="1"/>
  <c r="F571" i="6"/>
  <c r="H571" i="6" s="1"/>
  <c r="I203" i="6"/>
  <c r="F203" i="6"/>
  <c r="H203" i="6" s="1"/>
  <c r="J203" i="6" s="1"/>
  <c r="I447" i="6"/>
  <c r="F447" i="6"/>
  <c r="H447" i="6" s="1"/>
  <c r="J447" i="6" s="1"/>
  <c r="I22" i="5"/>
  <c r="F22" i="5"/>
  <c r="H22" i="5" s="1"/>
  <c r="F518" i="6"/>
  <c r="H518" i="6" s="1"/>
  <c r="J518" i="6" s="1"/>
  <c r="F360" i="6"/>
  <c r="H360" i="6" s="1"/>
  <c r="J360" i="6" s="1"/>
  <c r="I175" i="6"/>
  <c r="N3" i="8"/>
  <c r="I395" i="6"/>
  <c r="I56" i="6"/>
  <c r="I117" i="6"/>
  <c r="I368" i="6"/>
  <c r="I256" i="6"/>
  <c r="F428" i="6"/>
  <c r="H428" i="6" s="1"/>
  <c r="J428" i="6" s="1"/>
  <c r="I189" i="6"/>
  <c r="F259" i="6"/>
  <c r="H259" i="6" s="1"/>
  <c r="J259" i="6" s="1"/>
  <c r="F426" i="6"/>
  <c r="H426" i="6" s="1"/>
  <c r="J426" i="6" s="1"/>
  <c r="F487" i="6"/>
  <c r="H487" i="6" s="1"/>
  <c r="J487" i="6" s="1"/>
  <c r="I121" i="2"/>
  <c r="I264" i="6"/>
  <c r="I210" i="6"/>
  <c r="I202" i="6"/>
  <c r="H26" i="5"/>
  <c r="J26" i="5" s="1"/>
  <c r="I91" i="6"/>
  <c r="G27" i="5"/>
  <c r="I27" i="5" s="1"/>
  <c r="I163" i="6"/>
  <c r="I328" i="6"/>
  <c r="X10" i="6"/>
  <c r="I564" i="6"/>
  <c r="F195" i="6"/>
  <c r="H195" i="6" s="1"/>
  <c r="J195" i="6" s="1"/>
  <c r="F503" i="6"/>
  <c r="H503" i="6" s="1"/>
  <c r="J503" i="6" s="1"/>
  <c r="F196" i="6"/>
  <c r="H196" i="6" s="1"/>
  <c r="J196" i="6" s="1"/>
  <c r="F375" i="6"/>
  <c r="H375" i="6" s="1"/>
  <c r="J375" i="6" s="1"/>
  <c r="F396" i="6"/>
  <c r="H396" i="6" s="1"/>
  <c r="J396" i="6" s="1"/>
  <c r="F22" i="6"/>
  <c r="H22" i="6" s="1"/>
  <c r="J22" i="6" s="1"/>
  <c r="I373" i="6"/>
  <c r="I352" i="6"/>
  <c r="I62" i="6"/>
  <c r="I66" i="6"/>
  <c r="F492" i="6"/>
  <c r="H492" i="6" s="1"/>
  <c r="J492" i="6" s="1"/>
  <c r="I364" i="6"/>
  <c r="I226" i="6"/>
  <c r="I236" i="6"/>
  <c r="F219" i="6"/>
  <c r="H219" i="6" s="1"/>
  <c r="J219" i="6" s="1"/>
  <c r="F304" i="6"/>
  <c r="H304" i="6" s="1"/>
  <c r="J304" i="6" s="1"/>
  <c r="F425" i="6"/>
  <c r="H425" i="6" s="1"/>
  <c r="J425" i="6" s="1"/>
  <c r="I504" i="6"/>
  <c r="F280" i="6"/>
  <c r="H280" i="6" s="1"/>
  <c r="J280" i="6" s="1"/>
  <c r="F116" i="2"/>
  <c r="I51" i="6"/>
  <c r="I138" i="6"/>
  <c r="I47" i="6"/>
  <c r="I216" i="6"/>
  <c r="I544" i="6"/>
  <c r="I479" i="6"/>
  <c r="I532" i="6"/>
  <c r="I568" i="6"/>
  <c r="F383" i="6"/>
  <c r="H383" i="6" s="1"/>
  <c r="J383" i="6" s="1"/>
  <c r="F153" i="6"/>
  <c r="H153" i="6" s="1"/>
  <c r="J153" i="6" s="1"/>
  <c r="I121" i="6"/>
  <c r="F99" i="6"/>
  <c r="H99" i="6" s="1"/>
  <c r="J99" i="6" s="1"/>
  <c r="I558" i="6"/>
  <c r="O537" i="6"/>
  <c r="P537" i="6" s="1"/>
  <c r="J537" i="6"/>
  <c r="J546" i="6"/>
  <c r="O546" i="6"/>
  <c r="P546" i="6" s="1"/>
  <c r="O560" i="6"/>
  <c r="P560" i="6" s="1"/>
  <c r="J560" i="6"/>
  <c r="O571" i="6"/>
  <c r="P571" i="6" s="1"/>
  <c r="J571" i="6"/>
  <c r="O532" i="6"/>
  <c r="P532" i="6" s="1"/>
  <c r="J532" i="6"/>
  <c r="O29" i="2"/>
  <c r="P29" i="2" s="1"/>
  <c r="J29" i="2"/>
  <c r="O568" i="6"/>
  <c r="P568" i="6" s="1"/>
  <c r="J568" i="6"/>
  <c r="O22" i="5"/>
  <c r="P22" i="5" s="1"/>
  <c r="J22" i="5"/>
  <c r="O28" i="2"/>
  <c r="P28" i="2" s="1"/>
  <c r="J28" i="2"/>
  <c r="O86" i="2"/>
  <c r="P86" i="2" s="1"/>
  <c r="J86" i="2"/>
  <c r="O548" i="6"/>
  <c r="P548" i="6" s="1"/>
  <c r="J548" i="6"/>
  <c r="O115" i="2"/>
  <c r="P115" i="2" s="1"/>
  <c r="J115" i="2"/>
  <c r="O540" i="6"/>
  <c r="P540" i="6" s="1"/>
  <c r="J540" i="6"/>
  <c r="J538" i="6"/>
  <c r="O538" i="6"/>
  <c r="P538" i="6" s="1"/>
  <c r="O558" i="6"/>
  <c r="P558" i="6" s="1"/>
  <c r="J558" i="6"/>
  <c r="T10" i="5"/>
  <c r="H35" i="5"/>
  <c r="O545" i="6"/>
  <c r="P545" i="6" s="1"/>
  <c r="J545" i="6"/>
  <c r="O24" i="2"/>
  <c r="P24" i="2" s="1"/>
  <c r="J24" i="2"/>
  <c r="O565" i="6"/>
  <c r="P565" i="6" s="1"/>
  <c r="J565" i="6"/>
  <c r="O544" i="6"/>
  <c r="P544" i="6" s="1"/>
  <c r="J544" i="6"/>
  <c r="O111" i="2"/>
  <c r="P111" i="2" s="1"/>
  <c r="J111" i="2"/>
  <c r="O536" i="6"/>
  <c r="P536" i="6" s="1"/>
  <c r="J536" i="6"/>
  <c r="O557" i="6"/>
  <c r="P557" i="6" s="1"/>
  <c r="J557" i="6"/>
  <c r="O109" i="2"/>
  <c r="P109" i="2" s="1"/>
  <c r="J109" i="2"/>
  <c r="G20" i="6"/>
  <c r="I20" i="6" s="1"/>
  <c r="E26" i="6"/>
  <c r="G141" i="6"/>
  <c r="I141" i="6" s="1"/>
  <c r="F141" i="6"/>
  <c r="H141" i="6" s="1"/>
  <c r="J141" i="6" s="1"/>
  <c r="G124" i="6"/>
  <c r="F194" i="6"/>
  <c r="H194" i="6" s="1"/>
  <c r="J194" i="6" s="1"/>
  <c r="G324" i="6"/>
  <c r="I324" i="6" s="1"/>
  <c r="F367" i="6"/>
  <c r="H367" i="6" s="1"/>
  <c r="J367" i="6" s="1"/>
  <c r="G448" i="6"/>
  <c r="I448" i="6" s="1"/>
  <c r="F448" i="6"/>
  <c r="H448" i="6" s="1"/>
  <c r="J448" i="6" s="1"/>
  <c r="G89" i="2"/>
  <c r="I89" i="2" s="1"/>
  <c r="F42" i="6"/>
  <c r="H42" i="6" s="1"/>
  <c r="J42" i="6" s="1"/>
  <c r="G339" i="6"/>
  <c r="I339" i="6" s="1"/>
  <c r="F154" i="6"/>
  <c r="H154" i="6" s="1"/>
  <c r="J154" i="6" s="1"/>
  <c r="G555" i="6"/>
  <c r="I555" i="6" s="1"/>
  <c r="G68" i="6"/>
  <c r="G258" i="6"/>
  <c r="I258" i="6" s="1"/>
  <c r="F258" i="6"/>
  <c r="H258" i="6" s="1"/>
  <c r="J258" i="6" s="1"/>
  <c r="G397" i="6"/>
  <c r="I397" i="6" s="1"/>
  <c r="F393" i="6"/>
  <c r="H393" i="6" s="1"/>
  <c r="J393" i="6" s="1"/>
  <c r="E17" i="6"/>
  <c r="E71" i="6"/>
  <c r="G213" i="6"/>
  <c r="I213" i="6" s="1"/>
  <c r="G76" i="6"/>
  <c r="I76" i="6" s="1"/>
  <c r="G405" i="6"/>
  <c r="I405" i="6" s="1"/>
  <c r="F405" i="6"/>
  <c r="H405" i="6" s="1"/>
  <c r="J405" i="6" s="1"/>
  <c r="F454" i="6"/>
  <c r="H454" i="6" s="1"/>
  <c r="J454" i="6" s="1"/>
  <c r="J121" i="2"/>
  <c r="O121" i="2"/>
  <c r="P121" i="2" s="1"/>
  <c r="G176" i="6"/>
  <c r="I176" i="6" s="1"/>
  <c r="F176" i="6"/>
  <c r="H176" i="6" s="1"/>
  <c r="J176" i="6" s="1"/>
  <c r="G410" i="6"/>
  <c r="I410" i="6" s="1"/>
  <c r="G267" i="6"/>
  <c r="I267" i="6" s="1"/>
  <c r="G547" i="6"/>
  <c r="I547" i="6" s="1"/>
  <c r="F547" i="6"/>
  <c r="H547" i="6" s="1"/>
  <c r="G344" i="6"/>
  <c r="I344" i="6" s="1"/>
  <c r="F344" i="6"/>
  <c r="H344" i="6" s="1"/>
  <c r="J344" i="6" s="1"/>
  <c r="G296" i="6"/>
  <c r="I296" i="6" s="1"/>
  <c r="F296" i="6"/>
  <c r="H296" i="6" s="1"/>
  <c r="J296" i="6" s="1"/>
  <c r="G541" i="6"/>
  <c r="I541" i="6" s="1"/>
  <c r="E151" i="6"/>
  <c r="G422" i="6"/>
  <c r="I422" i="6" s="1"/>
  <c r="G205" i="6"/>
  <c r="I205" i="6" s="1"/>
  <c r="G273" i="6"/>
  <c r="I273" i="6" s="1"/>
  <c r="G89" i="6"/>
  <c r="I89" i="6" s="1"/>
  <c r="F89" i="6"/>
  <c r="H89" i="6" s="1"/>
  <c r="J89" i="6" s="1"/>
  <c r="G353" i="6"/>
  <c r="I353" i="6" s="1"/>
  <c r="F420" i="6"/>
  <c r="H420" i="6" s="1"/>
  <c r="J420" i="6" s="1"/>
  <c r="G437" i="6"/>
  <c r="I437" i="6" s="1"/>
  <c r="G442" i="6"/>
  <c r="G77" i="6"/>
  <c r="I77" i="6" s="1"/>
  <c r="G382" i="6"/>
  <c r="I382" i="6" s="1"/>
  <c r="G197" i="6"/>
  <c r="I197" i="6" s="1"/>
  <c r="G265" i="6"/>
  <c r="I265" i="6" s="1"/>
  <c r="F113" i="6"/>
  <c r="H113" i="6" s="1"/>
  <c r="J113" i="6" s="1"/>
  <c r="G172" i="6"/>
  <c r="I172" i="6" s="1"/>
  <c r="I484" i="6"/>
  <c r="G112" i="2"/>
  <c r="I112" i="2" s="1"/>
  <c r="F112" i="2"/>
  <c r="H112" i="2" s="1"/>
  <c r="I403" i="6"/>
  <c r="G180" i="6"/>
  <c r="I180" i="6" s="1"/>
  <c r="F25" i="2"/>
  <c r="H25" i="2" s="1"/>
  <c r="S107" i="4"/>
  <c r="N107" i="4"/>
  <c r="G128" i="6"/>
  <c r="I128" i="6" s="1"/>
  <c r="F128" i="6"/>
  <c r="H128" i="6" s="1"/>
  <c r="J128" i="6" s="1"/>
  <c r="G146" i="6"/>
  <c r="I146" i="6" s="1"/>
  <c r="G193" i="6"/>
  <c r="I193" i="6" s="1"/>
  <c r="G59" i="6"/>
  <c r="I59" i="6" s="1"/>
  <c r="G389" i="6"/>
  <c r="I389" i="6" s="1"/>
  <c r="G439" i="6"/>
  <c r="G461" i="6"/>
  <c r="I461" i="6" s="1"/>
  <c r="G354" i="6"/>
  <c r="I354" i="6" s="1"/>
  <c r="G263" i="6"/>
  <c r="I263" i="6" s="1"/>
  <c r="G322" i="6"/>
  <c r="I322" i="6" s="1"/>
  <c r="E135" i="6"/>
  <c r="G483" i="6"/>
  <c r="I483" i="6" s="1"/>
  <c r="F483" i="6"/>
  <c r="H483" i="6" s="1"/>
  <c r="J483" i="6" s="1"/>
  <c r="G341" i="6"/>
  <c r="G249" i="6"/>
  <c r="I249" i="6" s="1"/>
  <c r="F348" i="6"/>
  <c r="H348" i="6" s="1"/>
  <c r="J348" i="6" s="1"/>
  <c r="G534" i="6"/>
  <c r="I534" i="6" s="1"/>
  <c r="I546" i="6"/>
  <c r="E24" i="6"/>
  <c r="G319" i="6"/>
  <c r="I319" i="6" s="1"/>
  <c r="G83" i="6"/>
  <c r="I83" i="6" s="1"/>
  <c r="G238" i="6"/>
  <c r="I238" i="6" s="1"/>
  <c r="O101" i="2"/>
  <c r="P101" i="2" s="1"/>
  <c r="J101" i="2"/>
  <c r="G120" i="2"/>
  <c r="I120" i="2" s="1"/>
  <c r="E33" i="6"/>
  <c r="G149" i="6"/>
  <c r="I149" i="6" s="1"/>
  <c r="F149" i="6"/>
  <c r="H149" i="6" s="1"/>
  <c r="J149" i="6" s="1"/>
  <c r="G475" i="6"/>
  <c r="I475" i="6" s="1"/>
  <c r="G333" i="6"/>
  <c r="G92" i="6"/>
  <c r="I92" i="6" s="1"/>
  <c r="I409" i="6"/>
  <c r="G512" i="6"/>
  <c r="I512" i="6" s="1"/>
  <c r="G554" i="6"/>
  <c r="I554" i="6" s="1"/>
  <c r="G57" i="6"/>
  <c r="I57" i="6" s="1"/>
  <c r="G100" i="6"/>
  <c r="I100" i="6" s="1"/>
  <c r="I376" i="6"/>
  <c r="G325" i="6"/>
  <c r="G95" i="2"/>
  <c r="I95" i="2" s="1"/>
  <c r="G239" i="6"/>
  <c r="I239" i="6" s="1"/>
  <c r="G283" i="6"/>
  <c r="I283" i="6" s="1"/>
  <c r="G199" i="6"/>
  <c r="I199" i="6" s="1"/>
  <c r="G81" i="6"/>
  <c r="I81" i="6" s="1"/>
  <c r="G103" i="6"/>
  <c r="I103" i="6" s="1"/>
  <c r="G18" i="2"/>
  <c r="I18" i="2" s="1"/>
  <c r="S20" i="4"/>
  <c r="N20" i="4"/>
  <c r="J33" i="2"/>
  <c r="O33" i="2"/>
  <c r="P33" i="2" s="1"/>
  <c r="S34" i="4"/>
  <c r="N34" i="4"/>
  <c r="G106" i="2"/>
  <c r="I106" i="2" s="1"/>
  <c r="G26" i="2"/>
  <c r="I26" i="2" s="1"/>
  <c r="E17" i="2"/>
  <c r="G37" i="6"/>
  <c r="I37" i="6" s="1"/>
  <c r="G31" i="6"/>
  <c r="I31" i="6" s="1"/>
  <c r="G94" i="2"/>
  <c r="F94" i="2"/>
  <c r="S63" i="4"/>
  <c r="N63" i="4"/>
  <c r="I86" i="2"/>
  <c r="E37" i="12"/>
  <c r="H37" i="12" s="1"/>
  <c r="G37" i="12" s="1"/>
  <c r="J37" i="12" s="1"/>
  <c r="M37" i="12" s="1"/>
  <c r="D20" i="12"/>
  <c r="G88" i="6"/>
  <c r="I88" i="6" s="1"/>
  <c r="F88" i="6"/>
  <c r="H88" i="6" s="1"/>
  <c r="J88" i="6" s="1"/>
  <c r="G321" i="6"/>
  <c r="I321" i="6" s="1"/>
  <c r="E36" i="6"/>
  <c r="G123" i="6"/>
  <c r="I123" i="6" s="1"/>
  <c r="O549" i="6"/>
  <c r="P549" i="6" s="1"/>
  <c r="J549" i="6"/>
  <c r="G188" i="6"/>
  <c r="I188" i="6" s="1"/>
  <c r="G24" i="5"/>
  <c r="I24" i="5" s="1"/>
  <c r="F24" i="5"/>
  <c r="H24" i="5" s="1"/>
  <c r="J24" i="5" s="1"/>
  <c r="G86" i="6"/>
  <c r="I86" i="6" s="1"/>
  <c r="G435" i="6"/>
  <c r="I435" i="6" s="1"/>
  <c r="G307" i="6"/>
  <c r="I307" i="6" s="1"/>
  <c r="T12" i="6"/>
  <c r="S12" i="6"/>
  <c r="G132" i="6"/>
  <c r="E34" i="6"/>
  <c r="G398" i="6"/>
  <c r="I398" i="6" s="1"/>
  <c r="G140" i="6"/>
  <c r="I140" i="6" s="1"/>
  <c r="O85" i="2"/>
  <c r="P85" i="2" s="1"/>
  <c r="J85" i="2"/>
  <c r="E44" i="6"/>
  <c r="G485" i="6"/>
  <c r="I485" i="6" s="1"/>
  <c r="G378" i="6"/>
  <c r="I378" i="6" s="1"/>
  <c r="G147" i="6"/>
  <c r="I147" i="6" s="1"/>
  <c r="I540" i="6"/>
  <c r="G302" i="6"/>
  <c r="I302" i="6" s="1"/>
  <c r="F351" i="6"/>
  <c r="H351" i="6" s="1"/>
  <c r="J351" i="6" s="1"/>
  <c r="G99" i="2"/>
  <c r="I99" i="2" s="1"/>
  <c r="E27" i="6"/>
  <c r="E120" i="6"/>
  <c r="I416" i="6"/>
  <c r="G390" i="6"/>
  <c r="I390" i="6" s="1"/>
  <c r="G241" i="6"/>
  <c r="I241" i="6" s="1"/>
  <c r="F241" i="6"/>
  <c r="H241" i="6" s="1"/>
  <c r="J241" i="6" s="1"/>
  <c r="G69" i="6"/>
  <c r="I69" i="6" s="1"/>
  <c r="G417" i="6"/>
  <c r="I417" i="6" s="1"/>
  <c r="G508" i="6"/>
  <c r="I508" i="6" s="1"/>
  <c r="E41" i="6"/>
  <c r="G402" i="6"/>
  <c r="I402" i="6" s="1"/>
  <c r="G311" i="6"/>
  <c r="I311" i="6" s="1"/>
  <c r="G114" i="2"/>
  <c r="I114" i="2" s="1"/>
  <c r="I407" i="6"/>
  <c r="G350" i="6"/>
  <c r="G433" i="6"/>
  <c r="I433" i="6" s="1"/>
  <c r="G233" i="6"/>
  <c r="I233" i="6" s="1"/>
  <c r="F233" i="6"/>
  <c r="H233" i="6" s="1"/>
  <c r="J233" i="6" s="1"/>
  <c r="G429" i="6"/>
  <c r="I429" i="6" s="1"/>
  <c r="G509" i="6"/>
  <c r="S55" i="4"/>
  <c r="N55" i="4"/>
  <c r="G159" i="6"/>
  <c r="I159" i="6" s="1"/>
  <c r="N83" i="4"/>
  <c r="S83" i="4"/>
  <c r="G98" i="2"/>
  <c r="I98" i="2" s="1"/>
  <c r="S18" i="4"/>
  <c r="N18" i="4"/>
  <c r="G542" i="6"/>
  <c r="F542" i="6"/>
  <c r="G21" i="11"/>
  <c r="E52" i="11"/>
  <c r="F25" i="5"/>
  <c r="H25" i="5" s="1"/>
  <c r="J25" i="5" s="1"/>
  <c r="N75" i="4"/>
  <c r="S75" i="4"/>
  <c r="J3" i="8"/>
  <c r="G181" i="6"/>
  <c r="I181" i="6" s="1"/>
  <c r="G374" i="6"/>
  <c r="I374" i="6" s="1"/>
  <c r="G285" i="6"/>
  <c r="I285" i="6" s="1"/>
  <c r="E152" i="6"/>
  <c r="G78" i="6"/>
  <c r="I78" i="6" s="1"/>
  <c r="G481" i="6"/>
  <c r="G253" i="6"/>
  <c r="I253" i="6" s="1"/>
  <c r="G289" i="6"/>
  <c r="I289" i="6" s="1"/>
  <c r="F289" i="6"/>
  <c r="H289" i="6" s="1"/>
  <c r="J289" i="6" s="1"/>
  <c r="E165" i="6"/>
  <c r="E162" i="6"/>
  <c r="G187" i="6"/>
  <c r="I187" i="6" s="1"/>
  <c r="F187" i="6"/>
  <c r="H187" i="6" s="1"/>
  <c r="J187" i="6" s="1"/>
  <c r="I268" i="6"/>
  <c r="F379" i="6"/>
  <c r="H379" i="6" s="1"/>
  <c r="J379" i="6" s="1"/>
  <c r="G150" i="6"/>
  <c r="I150" i="6" s="1"/>
  <c r="F150" i="6"/>
  <c r="H150" i="6" s="1"/>
  <c r="J150" i="6" s="1"/>
  <c r="G231" i="6"/>
  <c r="I231" i="6" s="1"/>
  <c r="F288" i="6"/>
  <c r="H288" i="6" s="1"/>
  <c r="J288" i="6" s="1"/>
  <c r="E43" i="6"/>
  <c r="E104" i="6"/>
  <c r="G366" i="6"/>
  <c r="I366" i="6" s="1"/>
  <c r="G309" i="6"/>
  <c r="I309" i="6" s="1"/>
  <c r="G496" i="6"/>
  <c r="I496" i="6" s="1"/>
  <c r="G525" i="6"/>
  <c r="I525" i="6" s="1"/>
  <c r="G287" i="6"/>
  <c r="I287" i="6" s="1"/>
  <c r="G198" i="6"/>
  <c r="I198" i="6" s="1"/>
  <c r="G562" i="6"/>
  <c r="I562" i="6" s="1"/>
  <c r="F119" i="2"/>
  <c r="H119" i="2" s="1"/>
  <c r="G184" i="6"/>
  <c r="I184" i="6" s="1"/>
  <c r="F184" i="6"/>
  <c r="H184" i="6" s="1"/>
  <c r="J184" i="6" s="1"/>
  <c r="G358" i="6"/>
  <c r="I358" i="6" s="1"/>
  <c r="G301" i="6"/>
  <c r="I301" i="6" s="1"/>
  <c r="G156" i="6"/>
  <c r="I156" i="6" s="1"/>
  <c r="F478" i="6"/>
  <c r="H478" i="6" s="1"/>
  <c r="J478" i="6" s="1"/>
  <c r="G458" i="6"/>
  <c r="I458" i="6" s="1"/>
  <c r="G570" i="6"/>
  <c r="I570" i="6" s="1"/>
  <c r="F570" i="6"/>
  <c r="H570" i="6" s="1"/>
  <c r="F30" i="6"/>
  <c r="H30" i="6" s="1"/>
  <c r="G85" i="6"/>
  <c r="I85" i="6" s="1"/>
  <c r="G543" i="6"/>
  <c r="I543" i="6" s="1"/>
  <c r="G164" i="6"/>
  <c r="I164" i="6" s="1"/>
  <c r="G489" i="6"/>
  <c r="G293" i="6"/>
  <c r="I548" i="6"/>
  <c r="E35" i="6"/>
  <c r="G335" i="6"/>
  <c r="I335" i="6" s="1"/>
  <c r="F335" i="6"/>
  <c r="H335" i="6" s="1"/>
  <c r="J335" i="6" s="1"/>
  <c r="G49" i="6"/>
  <c r="I49" i="6" s="1"/>
  <c r="G145" i="6"/>
  <c r="I145" i="6" s="1"/>
  <c r="G18" i="6"/>
  <c r="I18" i="6" s="1"/>
  <c r="S26" i="4"/>
  <c r="N26" i="4"/>
  <c r="Q11" i="2"/>
  <c r="G136" i="6"/>
  <c r="I136" i="6" s="1"/>
  <c r="G38" i="6"/>
  <c r="I38" i="6" s="1"/>
  <c r="G566" i="6"/>
  <c r="I566" i="6" s="1"/>
  <c r="F566" i="6"/>
  <c r="H566" i="6" s="1"/>
  <c r="G90" i="2"/>
  <c r="I90" i="2" s="1"/>
  <c r="F90" i="2"/>
  <c r="H90" i="2" s="1"/>
  <c r="G29" i="6"/>
  <c r="I29" i="6" s="1"/>
  <c r="F29" i="6"/>
  <c r="H29" i="6" s="1"/>
  <c r="G161" i="6"/>
  <c r="I161" i="6" s="1"/>
  <c r="N58" i="4"/>
  <c r="S58" i="4"/>
  <c r="D23" i="11"/>
  <c r="E22" i="11"/>
  <c r="H22" i="11" s="1"/>
  <c r="K22" i="11" s="1"/>
  <c r="N22" i="11" s="1"/>
  <c r="G157" i="6"/>
  <c r="I157" i="6" s="1"/>
  <c r="F157" i="6"/>
  <c r="H157" i="6" s="1"/>
  <c r="J157" i="6" s="1"/>
  <c r="G449" i="6"/>
  <c r="G443" i="6"/>
  <c r="I443" i="6" s="1"/>
  <c r="E130" i="6"/>
  <c r="G314" i="6"/>
  <c r="I314" i="6" s="1"/>
  <c r="G92" i="2"/>
  <c r="I92" i="2" s="1"/>
  <c r="O117" i="2"/>
  <c r="P117" i="2" s="1"/>
  <c r="J117" i="2"/>
  <c r="G191" i="6"/>
  <c r="I191" i="6" s="1"/>
  <c r="G418" i="6"/>
  <c r="I418" i="6" s="1"/>
  <c r="G275" i="6"/>
  <c r="I275" i="6" s="1"/>
  <c r="I137" i="6"/>
  <c r="G67" i="6"/>
  <c r="I67" i="6" s="1"/>
  <c r="F67" i="6"/>
  <c r="H67" i="6" s="1"/>
  <c r="J67" i="6" s="1"/>
  <c r="G222" i="6"/>
  <c r="I222" i="6" s="1"/>
  <c r="G214" i="6"/>
  <c r="I214" i="6" s="1"/>
  <c r="F387" i="6"/>
  <c r="H387" i="6" s="1"/>
  <c r="J387" i="6" s="1"/>
  <c r="G505" i="6"/>
  <c r="I505" i="6" s="1"/>
  <c r="E168" i="6"/>
  <c r="G217" i="6"/>
  <c r="I217" i="6" s="1"/>
  <c r="F217" i="6"/>
  <c r="H217" i="6" s="1"/>
  <c r="J217" i="6" s="1"/>
  <c r="G98" i="6"/>
  <c r="I98" i="6" s="1"/>
  <c r="F330" i="6"/>
  <c r="H330" i="6" s="1"/>
  <c r="J330" i="6" s="1"/>
  <c r="I349" i="6"/>
  <c r="F404" i="6"/>
  <c r="H404" i="6" s="1"/>
  <c r="J404" i="6" s="1"/>
  <c r="F438" i="6"/>
  <c r="H438" i="6" s="1"/>
  <c r="J438" i="6" s="1"/>
  <c r="G521" i="6"/>
  <c r="I521" i="6" s="1"/>
  <c r="G331" i="6"/>
  <c r="I331" i="6" s="1"/>
  <c r="O561" i="6"/>
  <c r="P561" i="6" s="1"/>
  <c r="J561" i="6"/>
  <c r="G274" i="6"/>
  <c r="I274" i="6" s="1"/>
  <c r="F274" i="6"/>
  <c r="H274" i="6" s="1"/>
  <c r="J274" i="6" s="1"/>
  <c r="G450" i="6"/>
  <c r="I450" i="6" s="1"/>
  <c r="E45" i="6"/>
  <c r="G337" i="6"/>
  <c r="I337" i="6" s="1"/>
  <c r="G192" i="6"/>
  <c r="I192" i="6" s="1"/>
  <c r="G357" i="6"/>
  <c r="I357" i="6" s="1"/>
  <c r="F357" i="6"/>
  <c r="H357" i="6" s="1"/>
  <c r="J357" i="6" s="1"/>
  <c r="E23" i="9"/>
  <c r="F22" i="9"/>
  <c r="H22" i="9" s="1"/>
  <c r="G477" i="6"/>
  <c r="I477" i="6" s="1"/>
  <c r="F477" i="6"/>
  <c r="H477" i="6" s="1"/>
  <c r="J477" i="6" s="1"/>
  <c r="G370" i="6"/>
  <c r="I370" i="6" s="1"/>
  <c r="G279" i="6"/>
  <c r="I279" i="6" s="1"/>
  <c r="G323" i="6"/>
  <c r="I323" i="6" s="1"/>
  <c r="G185" i="6"/>
  <c r="I185" i="6" s="1"/>
  <c r="G539" i="6"/>
  <c r="I539" i="6" s="1"/>
  <c r="G457" i="6"/>
  <c r="I457" i="6" s="1"/>
  <c r="G329" i="6"/>
  <c r="I329" i="6" s="1"/>
  <c r="G201" i="6"/>
  <c r="I201" i="6" s="1"/>
  <c r="G567" i="6"/>
  <c r="I567" i="6" s="1"/>
  <c r="G262" i="6"/>
  <c r="I262" i="6" s="1"/>
  <c r="G100" i="2"/>
  <c r="I100" i="2" s="1"/>
  <c r="F569" i="6"/>
  <c r="H569" i="6" s="1"/>
  <c r="G501" i="6"/>
  <c r="I501" i="6" s="1"/>
  <c r="G394" i="6"/>
  <c r="I394" i="6" s="1"/>
  <c r="F394" i="6"/>
  <c r="H394" i="6" s="1"/>
  <c r="J394" i="6" s="1"/>
  <c r="G52" i="6"/>
  <c r="I52" i="6" s="1"/>
  <c r="G95" i="6"/>
  <c r="I95" i="6" s="1"/>
  <c r="G27" i="2"/>
  <c r="F27" i="2" s="1"/>
  <c r="G129" i="6"/>
  <c r="I129" i="6" s="1"/>
  <c r="F129" i="6"/>
  <c r="H129" i="6" s="1"/>
  <c r="J129" i="6" s="1"/>
  <c r="G535" i="6"/>
  <c r="I535" i="6" s="1"/>
  <c r="G88" i="2"/>
  <c r="I88" i="2" s="1"/>
  <c r="G32" i="6"/>
  <c r="I32" i="6" s="1"/>
  <c r="I28" i="2"/>
  <c r="N67" i="4"/>
  <c r="S67" i="4"/>
  <c r="G111" i="6"/>
  <c r="I111" i="6" s="1"/>
  <c r="S99" i="4"/>
  <c r="N99" i="4"/>
  <c r="G221" i="6"/>
  <c r="G257" i="6"/>
  <c r="I257" i="6" s="1"/>
  <c r="G559" i="6"/>
  <c r="I559" i="6" s="1"/>
  <c r="G480" i="6"/>
  <c r="I480" i="6" s="1"/>
  <c r="E108" i="2"/>
  <c r="E20" i="2"/>
  <c r="G97" i="2"/>
  <c r="I97" i="2" s="1"/>
  <c r="G39" i="6"/>
  <c r="I39" i="6" s="1"/>
  <c r="G327" i="6"/>
  <c r="I327" i="6" s="1"/>
  <c r="G131" i="6"/>
  <c r="I131" i="6" s="1"/>
  <c r="G286" i="6"/>
  <c r="I286" i="6" s="1"/>
  <c r="G94" i="6"/>
  <c r="I94" i="6" s="1"/>
  <c r="F94" i="6"/>
  <c r="H94" i="6" s="1"/>
  <c r="J94" i="6" s="1"/>
  <c r="G277" i="6"/>
  <c r="I277" i="6" s="1"/>
  <c r="G313" i="6"/>
  <c r="I313" i="6" s="1"/>
  <c r="G207" i="6"/>
  <c r="I207" i="6" s="1"/>
  <c r="G230" i="6"/>
  <c r="I230" i="6" s="1"/>
  <c r="F230" i="6"/>
  <c r="H230" i="6" s="1"/>
  <c r="J230" i="6" s="1"/>
  <c r="G84" i="2"/>
  <c r="I84" i="2" s="1"/>
  <c r="E79" i="6"/>
  <c r="G453" i="6"/>
  <c r="I453" i="6" s="1"/>
  <c r="G346" i="6"/>
  <c r="I346" i="6" s="1"/>
  <c r="G255" i="6"/>
  <c r="I255" i="6" s="1"/>
  <c r="G40" i="6"/>
  <c r="I40" i="6" s="1"/>
  <c r="G84" i="6"/>
  <c r="I84" i="6" s="1"/>
  <c r="G338" i="6"/>
  <c r="I338" i="6" s="1"/>
  <c r="F338" i="6"/>
  <c r="H338" i="6" s="1"/>
  <c r="J338" i="6" s="1"/>
  <c r="F564" i="6"/>
  <c r="G30" i="2"/>
  <c r="I30" i="2" s="1"/>
  <c r="G497" i="6"/>
  <c r="I497" i="6" s="1"/>
  <c r="G269" i="6"/>
  <c r="I269" i="6" s="1"/>
  <c r="G209" i="6"/>
  <c r="I209" i="6" s="1"/>
  <c r="G155" i="6"/>
  <c r="I155" i="6" s="1"/>
  <c r="F155" i="6"/>
  <c r="H155" i="6" s="1"/>
  <c r="J155" i="6" s="1"/>
  <c r="G246" i="6"/>
  <c r="I246" i="6" s="1"/>
  <c r="F246" i="6"/>
  <c r="H246" i="6" s="1"/>
  <c r="J246" i="6" s="1"/>
  <c r="G54" i="6"/>
  <c r="I54" i="6" s="1"/>
  <c r="F54" i="6"/>
  <c r="H54" i="6" s="1"/>
  <c r="J54" i="6" s="1"/>
  <c r="G517" i="6"/>
  <c r="I517" i="6" s="1"/>
  <c r="G499" i="6"/>
  <c r="I499" i="6" s="1"/>
  <c r="F499" i="6"/>
  <c r="H499" i="6" s="1"/>
  <c r="J499" i="6" s="1"/>
  <c r="G261" i="6"/>
  <c r="I261" i="6" s="1"/>
  <c r="G326" i="6"/>
  <c r="I326" i="6" s="1"/>
  <c r="G303" i="6"/>
  <c r="I303" i="6" s="1"/>
  <c r="G110" i="2"/>
  <c r="I110" i="2" s="1"/>
  <c r="F110" i="2"/>
  <c r="H110" i="2" s="1"/>
  <c r="G144" i="6"/>
  <c r="I144" i="6" s="1"/>
  <c r="F144" i="6"/>
  <c r="H144" i="6" s="1"/>
  <c r="J144" i="6" s="1"/>
  <c r="G113" i="2"/>
  <c r="I113" i="2" s="1"/>
  <c r="F113" i="2"/>
  <c r="H113" i="2" s="1"/>
  <c r="S59" i="4"/>
  <c r="N59" i="4"/>
  <c r="G65" i="6"/>
  <c r="I65" i="6" s="1"/>
  <c r="F65" i="6"/>
  <c r="H65" i="6" s="1"/>
  <c r="J65" i="6" s="1"/>
  <c r="A26" i="11"/>
  <c r="B25" i="11"/>
  <c r="G127" i="6"/>
  <c r="I127" i="6" s="1"/>
  <c r="F127" i="6"/>
  <c r="H127" i="6" s="1"/>
  <c r="J127" i="6" s="1"/>
  <c r="E21" i="2"/>
  <c r="G32" i="2"/>
  <c r="I32" i="2" s="1"/>
  <c r="G34" i="2"/>
  <c r="I34" i="2" s="1"/>
  <c r="F34" i="2"/>
  <c r="H34" i="2" s="1"/>
  <c r="S28" i="4"/>
  <c r="N28" i="4"/>
  <c r="E19" i="10"/>
  <c r="H19" i="10" s="1"/>
  <c r="G19" i="10" s="1"/>
  <c r="J19" i="10" s="1"/>
  <c r="M19" i="10" s="1"/>
  <c r="D30" i="10"/>
  <c r="E55" i="6"/>
  <c r="G491" i="6"/>
  <c r="I491" i="6" s="1"/>
  <c r="E28" i="6"/>
  <c r="G60" i="6"/>
  <c r="I60" i="6" s="1"/>
  <c r="G278" i="6"/>
  <c r="I278" i="6" s="1"/>
  <c r="G434" i="6"/>
  <c r="G533" i="6"/>
  <c r="I533" i="6" s="1"/>
  <c r="G22" i="2"/>
  <c r="I22" i="2" s="1"/>
  <c r="G96" i="6"/>
  <c r="I96" i="6" s="1"/>
  <c r="G493" i="6"/>
  <c r="I493" i="6" s="1"/>
  <c r="G386" i="6"/>
  <c r="I386" i="6" s="1"/>
  <c r="F386" i="6"/>
  <c r="H386" i="6" s="1"/>
  <c r="J386" i="6" s="1"/>
  <c r="G215" i="6"/>
  <c r="I215" i="6" s="1"/>
  <c r="G73" i="6"/>
  <c r="I73" i="6" s="1"/>
  <c r="I536" i="6"/>
  <c r="O93" i="2"/>
  <c r="P93" i="2" s="1"/>
  <c r="J93" i="2"/>
  <c r="G118" i="2"/>
  <c r="I118" i="2" s="1"/>
  <c r="G158" i="6"/>
  <c r="I158" i="6" s="1"/>
  <c r="F158" i="6"/>
  <c r="H158" i="6" s="1"/>
  <c r="J158" i="6" s="1"/>
  <c r="G473" i="6"/>
  <c r="I473" i="6" s="1"/>
  <c r="G75" i="6"/>
  <c r="I75" i="6" s="1"/>
  <c r="G294" i="6"/>
  <c r="I294" i="6" s="1"/>
  <c r="G122" i="2"/>
  <c r="I122" i="2" s="1"/>
  <c r="E143" i="6"/>
  <c r="G427" i="6"/>
  <c r="I427" i="6" s="1"/>
  <c r="F427" i="6"/>
  <c r="H427" i="6" s="1"/>
  <c r="J427" i="6" s="1"/>
  <c r="G299" i="6"/>
  <c r="I299" i="6" s="1"/>
  <c r="E97" i="6"/>
  <c r="G174" i="6"/>
  <c r="I174" i="6" s="1"/>
  <c r="F174" i="6"/>
  <c r="H174" i="6" s="1"/>
  <c r="J174" i="6" s="1"/>
  <c r="G305" i="6"/>
  <c r="I305" i="6" s="1"/>
  <c r="F305" i="6"/>
  <c r="H305" i="6" s="1"/>
  <c r="J305" i="6" s="1"/>
  <c r="G310" i="6"/>
  <c r="I310" i="6" s="1"/>
  <c r="G118" i="6"/>
  <c r="I118" i="6" s="1"/>
  <c r="G513" i="6"/>
  <c r="I513" i="6" s="1"/>
  <c r="G445" i="6"/>
  <c r="I445" i="6" s="1"/>
  <c r="F445" i="6"/>
  <c r="H445" i="6" s="1"/>
  <c r="J445" i="6" s="1"/>
  <c r="G247" i="6"/>
  <c r="I247" i="6" s="1"/>
  <c r="G291" i="6"/>
  <c r="I291" i="6" s="1"/>
  <c r="F291" i="6"/>
  <c r="H291" i="6" s="1"/>
  <c r="J291" i="6" s="1"/>
  <c r="G254" i="6"/>
  <c r="I254" i="6" s="1"/>
  <c r="F254" i="6"/>
  <c r="H254" i="6" s="1"/>
  <c r="J254" i="6" s="1"/>
  <c r="G414" i="6"/>
  <c r="I414" i="6" s="1"/>
  <c r="G459" i="6"/>
  <c r="I459" i="6" s="1"/>
  <c r="G297" i="6"/>
  <c r="I297" i="6" s="1"/>
  <c r="F297" i="6"/>
  <c r="H297" i="6" s="1"/>
  <c r="J297" i="6" s="1"/>
  <c r="I173" i="6"/>
  <c r="G108" i="6"/>
  <c r="G444" i="6"/>
  <c r="I444" i="6" s="1"/>
  <c r="G516" i="6"/>
  <c r="I516" i="6" s="1"/>
  <c r="G469" i="6"/>
  <c r="I469" i="6" s="1"/>
  <c r="G451" i="6"/>
  <c r="G362" i="6"/>
  <c r="I362" i="6" s="1"/>
  <c r="G177" i="6"/>
  <c r="I177" i="6" s="1"/>
  <c r="G563" i="6"/>
  <c r="I563" i="6" s="1"/>
  <c r="G116" i="6"/>
  <c r="I116" i="6" s="1"/>
  <c r="G472" i="6"/>
  <c r="I472" i="6" s="1"/>
  <c r="F472" i="6"/>
  <c r="H472" i="6" s="1"/>
  <c r="J472" i="6" s="1"/>
  <c r="G556" i="6"/>
  <c r="I556" i="6" s="1"/>
  <c r="E19" i="2"/>
  <c r="G23" i="2"/>
  <c r="I23" i="2" s="1"/>
  <c r="S91" i="4"/>
  <c r="N91" i="4"/>
  <c r="G31" i="2"/>
  <c r="G110" i="6"/>
  <c r="I110" i="6" s="1"/>
  <c r="G96" i="2"/>
  <c r="I96" i="2" s="1"/>
  <c r="K29" i="10"/>
  <c r="N29" i="10" s="1"/>
  <c r="E119" i="6"/>
  <c r="G406" i="6"/>
  <c r="I406" i="6" s="1"/>
  <c r="G317" i="6"/>
  <c r="I317" i="6" s="1"/>
  <c r="G225" i="6"/>
  <c r="I225" i="6" s="1"/>
  <c r="F225" i="6"/>
  <c r="H225" i="6" s="1"/>
  <c r="J225" i="6" s="1"/>
  <c r="G82" i="6"/>
  <c r="I82" i="6" s="1"/>
  <c r="G342" i="6"/>
  <c r="I342" i="6" s="1"/>
  <c r="G260" i="6"/>
  <c r="I260" i="6" s="1"/>
  <c r="F260" i="6"/>
  <c r="H260" i="6" s="1"/>
  <c r="J260" i="6" s="1"/>
  <c r="G385" i="6"/>
  <c r="I385" i="6" s="1"/>
  <c r="F385" i="6"/>
  <c r="H385" i="6" s="1"/>
  <c r="J385" i="6" s="1"/>
  <c r="G490" i="6"/>
  <c r="I490" i="6" s="1"/>
  <c r="E19" i="6"/>
  <c r="E160" i="6"/>
  <c r="G295" i="6"/>
  <c r="I295" i="6" s="1"/>
  <c r="F295" i="6"/>
  <c r="H295" i="6" s="1"/>
  <c r="J295" i="6" s="1"/>
  <c r="G90" i="6"/>
  <c r="I90" i="6" s="1"/>
  <c r="G488" i="6"/>
  <c r="I488" i="6" s="1"/>
  <c r="F488" i="6"/>
  <c r="H488" i="6" s="1"/>
  <c r="J488" i="6" s="1"/>
  <c r="E21" i="6"/>
  <c r="G441" i="6"/>
  <c r="I441" i="6" s="1"/>
  <c r="G431" i="6"/>
  <c r="I431" i="6" s="1"/>
  <c r="G245" i="6"/>
  <c r="I245" i="6" s="1"/>
  <c r="G281" i="6"/>
  <c r="I281" i="6" s="1"/>
  <c r="G139" i="6"/>
  <c r="I139" i="6" s="1"/>
  <c r="G223" i="6"/>
  <c r="I223" i="6" s="1"/>
  <c r="G148" i="6"/>
  <c r="I148" i="6" s="1"/>
  <c r="G413" i="6"/>
  <c r="I413" i="6" s="1"/>
  <c r="F413" i="6"/>
  <c r="H413" i="6" s="1"/>
  <c r="J413" i="6" s="1"/>
  <c r="G464" i="6"/>
  <c r="I464" i="6" s="1"/>
  <c r="G87" i="2"/>
  <c r="I87" i="2" s="1"/>
  <c r="E87" i="6"/>
  <c r="G465" i="6"/>
  <c r="I465" i="6" s="1"/>
  <c r="G237" i="6"/>
  <c r="I237" i="6" s="1"/>
  <c r="E23" i="6"/>
  <c r="G123" i="2"/>
  <c r="I123" i="2" s="1"/>
  <c r="G91" i="2"/>
  <c r="I91" i="2" s="1"/>
  <c r="G182" i="6"/>
  <c r="I182" i="6" s="1"/>
  <c r="F182" i="6"/>
  <c r="H182" i="6" s="1"/>
  <c r="J182" i="6" s="1"/>
  <c r="G318" i="6"/>
  <c r="I318" i="6" s="1"/>
  <c r="G467" i="6"/>
  <c r="I467" i="6" s="1"/>
  <c r="G229" i="6"/>
  <c r="I229" i="6" s="1"/>
  <c r="G520" i="6"/>
  <c r="I520" i="6" s="1"/>
  <c r="F520" i="6"/>
  <c r="H520" i="6" s="1"/>
  <c r="J520" i="6" s="1"/>
  <c r="G271" i="6"/>
  <c r="I271" i="6" s="1"/>
  <c r="G315" i="6"/>
  <c r="I315" i="6" s="1"/>
  <c r="G167" i="6"/>
  <c r="I167" i="6" s="1"/>
  <c r="G474" i="6"/>
  <c r="I474" i="6" s="1"/>
  <c r="G107" i="2"/>
  <c r="I107" i="2" s="1"/>
  <c r="S22" i="4"/>
  <c r="N22" i="4"/>
  <c r="F23" i="5"/>
  <c r="H23" i="5" s="1"/>
  <c r="J23" i="5" s="1"/>
  <c r="B47" i="11"/>
  <c r="A48" i="11"/>
  <c r="G142" i="6"/>
  <c r="I142" i="6" s="1"/>
  <c r="N40" i="4"/>
  <c r="S40" i="4"/>
  <c r="R11" i="2"/>
  <c r="G25" i="6"/>
  <c r="I25" i="6" s="1"/>
  <c r="F25" i="6"/>
  <c r="H25" i="6" s="1"/>
  <c r="S24" i="4"/>
  <c r="N24" i="4"/>
  <c r="G63" i="6"/>
  <c r="I63" i="6" s="1"/>
  <c r="F63" i="6"/>
  <c r="H63" i="6" s="1"/>
  <c r="J63" i="6" s="1"/>
  <c r="U13" i="5"/>
  <c r="T13" i="5"/>
  <c r="K19" i="12"/>
  <c r="N19" i="12" s="1"/>
  <c r="I35" i="5"/>
  <c r="U10" i="5"/>
  <c r="Y10" i="5" s="1"/>
  <c r="N4" i="8"/>
  <c r="P64" i="19"/>
  <c r="R64" i="19" s="1"/>
  <c r="T64" i="19" s="1"/>
  <c r="S64" i="19"/>
  <c r="U64" i="19" s="1"/>
  <c r="P63" i="19"/>
  <c r="R63" i="19" s="1"/>
  <c r="T63" i="19" s="1"/>
  <c r="S63" i="19"/>
  <c r="U63" i="19" s="1"/>
  <c r="P65" i="19"/>
  <c r="R65" i="19" s="1"/>
  <c r="T65" i="19" s="1"/>
  <c r="I31" i="2" l="1"/>
  <c r="F31" i="2"/>
  <c r="H31" i="2" s="1"/>
  <c r="I451" i="6"/>
  <c r="F451" i="6"/>
  <c r="H451" i="6" s="1"/>
  <c r="J451" i="6" s="1"/>
  <c r="I108" i="6"/>
  <c r="F108" i="6"/>
  <c r="H108" i="6" s="1"/>
  <c r="J108" i="6" s="1"/>
  <c r="I434" i="6"/>
  <c r="F434" i="6"/>
  <c r="H434" i="6" s="1"/>
  <c r="J434" i="6" s="1"/>
  <c r="I221" i="6"/>
  <c r="F221" i="6"/>
  <c r="H221" i="6" s="1"/>
  <c r="J221" i="6" s="1"/>
  <c r="I449" i="6"/>
  <c r="F449" i="6"/>
  <c r="H449" i="6" s="1"/>
  <c r="J449" i="6" s="1"/>
  <c r="I293" i="6"/>
  <c r="F293" i="6"/>
  <c r="H293" i="6" s="1"/>
  <c r="J293" i="6" s="1"/>
  <c r="I489" i="6"/>
  <c r="F489" i="6"/>
  <c r="H489" i="6" s="1"/>
  <c r="J489" i="6" s="1"/>
  <c r="I481" i="6"/>
  <c r="F481" i="6"/>
  <c r="H481" i="6" s="1"/>
  <c r="J481" i="6" s="1"/>
  <c r="I509" i="6"/>
  <c r="F509" i="6"/>
  <c r="H509" i="6" s="1"/>
  <c r="J509" i="6" s="1"/>
  <c r="I350" i="6"/>
  <c r="F350" i="6"/>
  <c r="H350" i="6" s="1"/>
  <c r="J350" i="6" s="1"/>
  <c r="I132" i="6"/>
  <c r="F132" i="6"/>
  <c r="H132" i="6" s="1"/>
  <c r="J132" i="6" s="1"/>
  <c r="I325" i="6"/>
  <c r="F325" i="6"/>
  <c r="H325" i="6" s="1"/>
  <c r="J325" i="6" s="1"/>
  <c r="I333" i="6"/>
  <c r="F333" i="6"/>
  <c r="H333" i="6" s="1"/>
  <c r="J333" i="6" s="1"/>
  <c r="I341" i="6"/>
  <c r="F341" i="6"/>
  <c r="H341" i="6" s="1"/>
  <c r="J341" i="6" s="1"/>
  <c r="I439" i="6"/>
  <c r="F439" i="6"/>
  <c r="H439" i="6" s="1"/>
  <c r="J439" i="6" s="1"/>
  <c r="I442" i="6"/>
  <c r="F442" i="6"/>
  <c r="H442" i="6" s="1"/>
  <c r="J442" i="6" s="1"/>
  <c r="I68" i="6"/>
  <c r="F68" i="6"/>
  <c r="H68" i="6" s="1"/>
  <c r="J68" i="6" s="1"/>
  <c r="I124" i="6"/>
  <c r="F124" i="6"/>
  <c r="H124" i="6" s="1"/>
  <c r="J124" i="6" s="1"/>
  <c r="G25" i="5"/>
  <c r="I25" i="5" s="1"/>
  <c r="F114" i="2"/>
  <c r="H114" i="2" s="1"/>
  <c r="F76" i="6"/>
  <c r="H76" i="6" s="1"/>
  <c r="J76" i="6" s="1"/>
  <c r="F164" i="6"/>
  <c r="H164" i="6" s="1"/>
  <c r="J164" i="6" s="1"/>
  <c r="F309" i="6"/>
  <c r="H309" i="6" s="1"/>
  <c r="J309" i="6" s="1"/>
  <c r="F374" i="6"/>
  <c r="H374" i="6" s="1"/>
  <c r="J374" i="6" s="1"/>
  <c r="F199" i="6"/>
  <c r="H199" i="6" s="1"/>
  <c r="J199" i="6" s="1"/>
  <c r="F92" i="6"/>
  <c r="H92" i="6" s="1"/>
  <c r="J92" i="6" s="1"/>
  <c r="F120" i="2"/>
  <c r="H120" i="2" s="1"/>
  <c r="S10" i="2"/>
  <c r="V10" i="2" s="1"/>
  <c r="W10" i="2" s="1"/>
  <c r="H116" i="2"/>
  <c r="F60" i="6"/>
  <c r="H60" i="6" s="1"/>
  <c r="J60" i="6" s="1"/>
  <c r="F277" i="6"/>
  <c r="H277" i="6" s="1"/>
  <c r="J277" i="6" s="1"/>
  <c r="F107" i="2"/>
  <c r="H107" i="2" s="1"/>
  <c r="F23" i="2"/>
  <c r="H23" i="2" s="1"/>
  <c r="O23" i="2" s="1"/>
  <c r="P23" i="2" s="1"/>
  <c r="F474" i="6"/>
  <c r="H474" i="6" s="1"/>
  <c r="J474" i="6" s="1"/>
  <c r="F229" i="6"/>
  <c r="H229" i="6" s="1"/>
  <c r="J229" i="6" s="1"/>
  <c r="F431" i="6"/>
  <c r="H431" i="6" s="1"/>
  <c r="J431" i="6" s="1"/>
  <c r="F96" i="2"/>
  <c r="H96" i="2" s="1"/>
  <c r="F563" i="6"/>
  <c r="H563" i="6" s="1"/>
  <c r="F444" i="6"/>
  <c r="H444" i="6" s="1"/>
  <c r="J444" i="6" s="1"/>
  <c r="F513" i="6"/>
  <c r="H513" i="6" s="1"/>
  <c r="J513" i="6" s="1"/>
  <c r="F75" i="6"/>
  <c r="H75" i="6" s="1"/>
  <c r="J75" i="6" s="1"/>
  <c r="F533" i="6"/>
  <c r="H533" i="6" s="1"/>
  <c r="F32" i="2"/>
  <c r="H32" i="2" s="1"/>
  <c r="F517" i="6"/>
  <c r="H517" i="6" s="1"/>
  <c r="J517" i="6" s="1"/>
  <c r="F84" i="6"/>
  <c r="H84" i="6" s="1"/>
  <c r="J84" i="6" s="1"/>
  <c r="F480" i="6"/>
  <c r="H480" i="6" s="1"/>
  <c r="J480" i="6" s="1"/>
  <c r="F457" i="6"/>
  <c r="H457" i="6" s="1"/>
  <c r="J457" i="6" s="1"/>
  <c r="F314" i="6"/>
  <c r="H314" i="6" s="1"/>
  <c r="J314" i="6" s="1"/>
  <c r="F156" i="6"/>
  <c r="H156" i="6" s="1"/>
  <c r="J156" i="6" s="1"/>
  <c r="F562" i="6"/>
  <c r="H562" i="6" s="1"/>
  <c r="F181" i="6"/>
  <c r="H181" i="6" s="1"/>
  <c r="J181" i="6" s="1"/>
  <c r="F159" i="6"/>
  <c r="H159" i="6" s="1"/>
  <c r="J159" i="6" s="1"/>
  <c r="F390" i="6"/>
  <c r="H390" i="6" s="1"/>
  <c r="J390" i="6" s="1"/>
  <c r="F307" i="6"/>
  <c r="H307" i="6" s="1"/>
  <c r="J307" i="6" s="1"/>
  <c r="F283" i="6"/>
  <c r="H283" i="6" s="1"/>
  <c r="J283" i="6" s="1"/>
  <c r="F57" i="6"/>
  <c r="H57" i="6" s="1"/>
  <c r="J57" i="6" s="1"/>
  <c r="F534" i="6"/>
  <c r="H534" i="6" s="1"/>
  <c r="O534" i="6" s="1"/>
  <c r="P534" i="6" s="1"/>
  <c r="F213" i="6"/>
  <c r="H213" i="6" s="1"/>
  <c r="J213" i="6" s="1"/>
  <c r="O22" i="6"/>
  <c r="P22" i="6" s="1"/>
  <c r="F116" i="6"/>
  <c r="H116" i="6" s="1"/>
  <c r="J116" i="6" s="1"/>
  <c r="F382" i="6"/>
  <c r="H382" i="6" s="1"/>
  <c r="J382" i="6" s="1"/>
  <c r="F139" i="6"/>
  <c r="H139" i="6" s="1"/>
  <c r="J139" i="6" s="1"/>
  <c r="F556" i="6"/>
  <c r="H556" i="6" s="1"/>
  <c r="F362" i="6"/>
  <c r="H362" i="6" s="1"/>
  <c r="J362" i="6" s="1"/>
  <c r="F118" i="6"/>
  <c r="H118" i="6" s="1"/>
  <c r="J118" i="6" s="1"/>
  <c r="F326" i="6"/>
  <c r="H326" i="6" s="1"/>
  <c r="J326" i="6" s="1"/>
  <c r="F30" i="2"/>
  <c r="H30" i="2" s="1"/>
  <c r="F40" i="6"/>
  <c r="H40" i="6" s="1"/>
  <c r="J40" i="6" s="1"/>
  <c r="F95" i="6"/>
  <c r="H95" i="6" s="1"/>
  <c r="J95" i="6" s="1"/>
  <c r="F185" i="6"/>
  <c r="H185" i="6" s="1"/>
  <c r="J185" i="6" s="1"/>
  <c r="F418" i="6"/>
  <c r="H418" i="6" s="1"/>
  <c r="J418" i="6" s="1"/>
  <c r="F145" i="6"/>
  <c r="H145" i="6" s="1"/>
  <c r="J145" i="6" s="1"/>
  <c r="F301" i="6"/>
  <c r="H301" i="6" s="1"/>
  <c r="J301" i="6" s="1"/>
  <c r="F78" i="6"/>
  <c r="H78" i="6" s="1"/>
  <c r="J78" i="6" s="1"/>
  <c r="F378" i="6"/>
  <c r="H378" i="6" s="1"/>
  <c r="J378" i="6" s="1"/>
  <c r="F435" i="6"/>
  <c r="H435" i="6" s="1"/>
  <c r="J435" i="6" s="1"/>
  <c r="F18" i="2"/>
  <c r="H18" i="2" s="1"/>
  <c r="F554" i="6"/>
  <c r="H554" i="6" s="1"/>
  <c r="F238" i="6"/>
  <c r="H238" i="6" s="1"/>
  <c r="J238" i="6" s="1"/>
  <c r="F389" i="6"/>
  <c r="H389" i="6" s="1"/>
  <c r="J389" i="6" s="1"/>
  <c r="F464" i="6"/>
  <c r="H464" i="6" s="1"/>
  <c r="J464" i="6" s="1"/>
  <c r="F281" i="6"/>
  <c r="H281" i="6" s="1"/>
  <c r="J281" i="6" s="1"/>
  <c r="F346" i="6"/>
  <c r="H346" i="6" s="1"/>
  <c r="J346" i="6" s="1"/>
  <c r="F201" i="6"/>
  <c r="H201" i="6" s="1"/>
  <c r="J201" i="6" s="1"/>
  <c r="F222" i="6"/>
  <c r="H222" i="6" s="1"/>
  <c r="J222" i="6" s="1"/>
  <c r="F136" i="6"/>
  <c r="H136" i="6" s="1"/>
  <c r="J136" i="6" s="1"/>
  <c r="F49" i="6"/>
  <c r="H49" i="6" s="1"/>
  <c r="J49" i="6" s="1"/>
  <c r="F358" i="6"/>
  <c r="H358" i="6" s="1"/>
  <c r="J358" i="6" s="1"/>
  <c r="F99" i="2"/>
  <c r="H99" i="2" s="1"/>
  <c r="O99" i="2" s="1"/>
  <c r="P99" i="2" s="1"/>
  <c r="F485" i="6"/>
  <c r="H485" i="6" s="1"/>
  <c r="J485" i="6" s="1"/>
  <c r="F321" i="6"/>
  <c r="H321" i="6" s="1"/>
  <c r="J321" i="6" s="1"/>
  <c r="F263" i="6"/>
  <c r="H263" i="6" s="1"/>
  <c r="J263" i="6" s="1"/>
  <c r="F353" i="6"/>
  <c r="H353" i="6" s="1"/>
  <c r="J353" i="6" s="1"/>
  <c r="F410" i="6"/>
  <c r="H410" i="6" s="1"/>
  <c r="J410" i="6" s="1"/>
  <c r="F397" i="6"/>
  <c r="H397" i="6" s="1"/>
  <c r="J397" i="6" s="1"/>
  <c r="S8" i="2"/>
  <c r="H27" i="2"/>
  <c r="F142" i="6"/>
  <c r="H142" i="6" s="1"/>
  <c r="J142" i="6" s="1"/>
  <c r="O107" i="2"/>
  <c r="P107" i="2" s="1"/>
  <c r="J107" i="2"/>
  <c r="G23" i="6"/>
  <c r="I23" i="6" s="1"/>
  <c r="F87" i="2"/>
  <c r="H87" i="2" s="1"/>
  <c r="F223" i="6"/>
  <c r="H223" i="6" s="1"/>
  <c r="J223" i="6" s="1"/>
  <c r="F90" i="6"/>
  <c r="H90" i="6" s="1"/>
  <c r="J90" i="6" s="1"/>
  <c r="F490" i="6"/>
  <c r="H490" i="6" s="1"/>
  <c r="J490" i="6" s="1"/>
  <c r="F82" i="6"/>
  <c r="H82" i="6" s="1"/>
  <c r="J82" i="6" s="1"/>
  <c r="G119" i="6"/>
  <c r="I119" i="6" s="1"/>
  <c r="F119" i="6"/>
  <c r="H119" i="6" s="1"/>
  <c r="J119" i="6" s="1"/>
  <c r="O31" i="2"/>
  <c r="P31" i="2" s="1"/>
  <c r="J31" i="2"/>
  <c r="O556" i="6"/>
  <c r="P556" i="6" s="1"/>
  <c r="J556" i="6"/>
  <c r="F459" i="6"/>
  <c r="H459" i="6" s="1"/>
  <c r="J459" i="6" s="1"/>
  <c r="F247" i="6"/>
  <c r="H247" i="6" s="1"/>
  <c r="J247" i="6" s="1"/>
  <c r="F310" i="6"/>
  <c r="H310" i="6" s="1"/>
  <c r="J310" i="6" s="1"/>
  <c r="F299" i="6"/>
  <c r="H299" i="6" s="1"/>
  <c r="J299" i="6" s="1"/>
  <c r="F294" i="6"/>
  <c r="H294" i="6" s="1"/>
  <c r="J294" i="6" s="1"/>
  <c r="F118" i="2"/>
  <c r="H118" i="2" s="1"/>
  <c r="D20" i="10"/>
  <c r="E30" i="10"/>
  <c r="H30" i="10" s="1"/>
  <c r="G30" i="10" s="1"/>
  <c r="J30" i="10" s="1"/>
  <c r="M30" i="10" s="1"/>
  <c r="G21" i="2"/>
  <c r="I21" i="2" s="1"/>
  <c r="F303" i="6"/>
  <c r="H303" i="6" s="1"/>
  <c r="J303" i="6" s="1"/>
  <c r="F209" i="6"/>
  <c r="H209" i="6" s="1"/>
  <c r="J209" i="6" s="1"/>
  <c r="S10" i="6"/>
  <c r="V10" i="6" s="1"/>
  <c r="W10" i="6" s="1"/>
  <c r="H564" i="6"/>
  <c r="F32" i="6"/>
  <c r="H32" i="6" s="1"/>
  <c r="F501" i="6"/>
  <c r="H501" i="6" s="1"/>
  <c r="J501" i="6" s="1"/>
  <c r="F192" i="6"/>
  <c r="H192" i="6" s="1"/>
  <c r="J192" i="6" s="1"/>
  <c r="F214" i="6"/>
  <c r="H214" i="6" s="1"/>
  <c r="J214" i="6" s="1"/>
  <c r="F161" i="6"/>
  <c r="H161" i="6" s="1"/>
  <c r="J161" i="6" s="1"/>
  <c r="F38" i="6"/>
  <c r="H38" i="6" s="1"/>
  <c r="J38" i="6" s="1"/>
  <c r="F18" i="6"/>
  <c r="H18" i="6" s="1"/>
  <c r="G35" i="6"/>
  <c r="I35" i="6" s="1"/>
  <c r="F458" i="6"/>
  <c r="H458" i="6" s="1"/>
  <c r="J458" i="6" s="1"/>
  <c r="F287" i="6"/>
  <c r="H287" i="6" s="1"/>
  <c r="J287" i="6" s="1"/>
  <c r="F231" i="6"/>
  <c r="H231" i="6" s="1"/>
  <c r="J231" i="6" s="1"/>
  <c r="G162" i="6"/>
  <c r="I162" i="6" s="1"/>
  <c r="F98" i="2"/>
  <c r="H98" i="2" s="1"/>
  <c r="G27" i="6"/>
  <c r="I27" i="6" s="1"/>
  <c r="F147" i="6"/>
  <c r="H147" i="6" s="1"/>
  <c r="J147" i="6" s="1"/>
  <c r="F86" i="6"/>
  <c r="H86" i="6" s="1"/>
  <c r="J86" i="6" s="1"/>
  <c r="F123" i="6"/>
  <c r="H123" i="6" s="1"/>
  <c r="J123" i="6" s="1"/>
  <c r="D38" i="12"/>
  <c r="E20" i="12"/>
  <c r="H20" i="12" s="1"/>
  <c r="G20" i="12" s="1"/>
  <c r="J20" i="12" s="1"/>
  <c r="M20" i="12" s="1"/>
  <c r="F512" i="6"/>
  <c r="H512" i="6" s="1"/>
  <c r="J512" i="6" s="1"/>
  <c r="F273" i="6"/>
  <c r="H273" i="6" s="1"/>
  <c r="J273" i="6" s="1"/>
  <c r="F541" i="6"/>
  <c r="H541" i="6" s="1"/>
  <c r="F267" i="6"/>
  <c r="H267" i="6" s="1"/>
  <c r="J267" i="6" s="1"/>
  <c r="F89" i="2"/>
  <c r="H89" i="2" s="1"/>
  <c r="O35" i="5"/>
  <c r="P35" i="5" s="1"/>
  <c r="J35" i="5"/>
  <c r="O533" i="6"/>
  <c r="P533" i="6" s="1"/>
  <c r="J533" i="6"/>
  <c r="T8" i="2"/>
  <c r="I27" i="2"/>
  <c r="J18" i="2"/>
  <c r="O18" i="2"/>
  <c r="P18" i="2" s="1"/>
  <c r="J112" i="2"/>
  <c r="O112" i="2"/>
  <c r="P112" i="2" s="1"/>
  <c r="G17" i="6"/>
  <c r="I17" i="6" s="1"/>
  <c r="W10" i="5"/>
  <c r="X10" i="5" s="1"/>
  <c r="V10" i="5"/>
  <c r="O113" i="2"/>
  <c r="P113" i="2" s="1"/>
  <c r="J113" i="2"/>
  <c r="F39" i="6"/>
  <c r="H39" i="6" s="1"/>
  <c r="J39" i="6" s="1"/>
  <c r="O569" i="6"/>
  <c r="P569" i="6" s="1"/>
  <c r="J569" i="6"/>
  <c r="O29" i="6"/>
  <c r="P29" i="6" s="1"/>
  <c r="J29" i="6"/>
  <c r="F543" i="6"/>
  <c r="H543" i="6" s="1"/>
  <c r="F366" i="6"/>
  <c r="H366" i="6" s="1"/>
  <c r="J366" i="6" s="1"/>
  <c r="J21" i="11"/>
  <c r="M21" i="11" s="1"/>
  <c r="D52" i="11"/>
  <c r="A52" i="11" s="1"/>
  <c r="G41" i="6"/>
  <c r="I41" i="6" s="1"/>
  <c r="G36" i="6"/>
  <c r="I36" i="6" s="1"/>
  <c r="K37" i="12"/>
  <c r="N37" i="12" s="1"/>
  <c r="F31" i="6"/>
  <c r="H31" i="6" s="1"/>
  <c r="F106" i="2"/>
  <c r="H106" i="2" s="1"/>
  <c r="F197" i="6"/>
  <c r="H197" i="6" s="1"/>
  <c r="J197" i="6" s="1"/>
  <c r="F437" i="6"/>
  <c r="H437" i="6" s="1"/>
  <c r="J437" i="6" s="1"/>
  <c r="A47" i="11"/>
  <c r="B46" i="11"/>
  <c r="A46" i="11" s="1"/>
  <c r="F167" i="6"/>
  <c r="H167" i="6" s="1"/>
  <c r="J167" i="6" s="1"/>
  <c r="F91" i="2"/>
  <c r="H91" i="2" s="1"/>
  <c r="F237" i="6"/>
  <c r="H237" i="6" s="1"/>
  <c r="J237" i="6" s="1"/>
  <c r="F441" i="6"/>
  <c r="H441" i="6" s="1"/>
  <c r="J441" i="6" s="1"/>
  <c r="F414" i="6"/>
  <c r="H414" i="6" s="1"/>
  <c r="J414" i="6" s="1"/>
  <c r="F493" i="6"/>
  <c r="H493" i="6" s="1"/>
  <c r="J493" i="6" s="1"/>
  <c r="F491" i="6"/>
  <c r="H491" i="6" s="1"/>
  <c r="J491" i="6" s="1"/>
  <c r="F269" i="6"/>
  <c r="H269" i="6" s="1"/>
  <c r="J269" i="6" s="1"/>
  <c r="F453" i="6"/>
  <c r="H453" i="6" s="1"/>
  <c r="J453" i="6" s="1"/>
  <c r="F207" i="6"/>
  <c r="H207" i="6" s="1"/>
  <c r="J207" i="6" s="1"/>
  <c r="F286" i="6"/>
  <c r="H286" i="6" s="1"/>
  <c r="J286" i="6" s="1"/>
  <c r="F97" i="2"/>
  <c r="H97" i="2" s="1"/>
  <c r="F559" i="6"/>
  <c r="H559" i="6" s="1"/>
  <c r="F111" i="6"/>
  <c r="H111" i="6" s="1"/>
  <c r="J111" i="6" s="1"/>
  <c r="F88" i="2"/>
  <c r="H88" i="2" s="1"/>
  <c r="F100" i="2"/>
  <c r="H100" i="2" s="1"/>
  <c r="F329" i="6"/>
  <c r="H329" i="6" s="1"/>
  <c r="J329" i="6" s="1"/>
  <c r="F323" i="6"/>
  <c r="H323" i="6" s="1"/>
  <c r="J323" i="6" s="1"/>
  <c r="J22" i="9"/>
  <c r="Q22" i="9" s="1"/>
  <c r="T22" i="9" s="1"/>
  <c r="I22" i="9"/>
  <c r="P22" i="9" s="1"/>
  <c r="S22" i="9" s="1"/>
  <c r="F337" i="6"/>
  <c r="H337" i="6" s="1"/>
  <c r="J337" i="6" s="1"/>
  <c r="G168" i="6"/>
  <c r="I168" i="6" s="1"/>
  <c r="F191" i="6"/>
  <c r="H191" i="6" s="1"/>
  <c r="J191" i="6" s="1"/>
  <c r="G130" i="6"/>
  <c r="I130" i="6" s="1"/>
  <c r="F85" i="6"/>
  <c r="H85" i="6" s="1"/>
  <c r="J85" i="6" s="1"/>
  <c r="O119" i="2"/>
  <c r="P119" i="2" s="1"/>
  <c r="J119" i="2"/>
  <c r="F525" i="6"/>
  <c r="H525" i="6" s="1"/>
  <c r="J525" i="6" s="1"/>
  <c r="G104" i="6"/>
  <c r="I104" i="6" s="1"/>
  <c r="G165" i="6"/>
  <c r="I165" i="6" s="1"/>
  <c r="F429" i="6"/>
  <c r="H429" i="6" s="1"/>
  <c r="J429" i="6" s="1"/>
  <c r="F508" i="6"/>
  <c r="H508" i="6" s="1"/>
  <c r="J508" i="6" s="1"/>
  <c r="F140" i="6"/>
  <c r="H140" i="6" s="1"/>
  <c r="J140" i="6" s="1"/>
  <c r="F37" i="6"/>
  <c r="H37" i="6" s="1"/>
  <c r="J37" i="6" s="1"/>
  <c r="F103" i="6"/>
  <c r="H103" i="6" s="1"/>
  <c r="J103" i="6" s="1"/>
  <c r="F239" i="6"/>
  <c r="H239" i="6" s="1"/>
  <c r="J239" i="6" s="1"/>
  <c r="F100" i="6"/>
  <c r="H100" i="6" s="1"/>
  <c r="J100" i="6" s="1"/>
  <c r="F83" i="6"/>
  <c r="H83" i="6" s="1"/>
  <c r="J83" i="6" s="1"/>
  <c r="G135" i="6"/>
  <c r="I135" i="6" s="1"/>
  <c r="F354" i="6"/>
  <c r="H354" i="6" s="1"/>
  <c r="J354" i="6" s="1"/>
  <c r="F59" i="6"/>
  <c r="H59" i="6" s="1"/>
  <c r="J59" i="6" s="1"/>
  <c r="F205" i="6"/>
  <c r="H205" i="6" s="1"/>
  <c r="J205" i="6" s="1"/>
  <c r="F555" i="6"/>
  <c r="H555" i="6" s="1"/>
  <c r="G28" i="6"/>
  <c r="I28" i="6" s="1"/>
  <c r="O25" i="6"/>
  <c r="P25" i="6" s="1"/>
  <c r="J25" i="6"/>
  <c r="G21" i="6"/>
  <c r="I21" i="6" s="1"/>
  <c r="O96" i="2"/>
  <c r="P96" i="2" s="1"/>
  <c r="J96" i="2"/>
  <c r="G143" i="6"/>
  <c r="I143" i="6" s="1"/>
  <c r="O34" i="2"/>
  <c r="P34" i="2" s="1"/>
  <c r="J34" i="2"/>
  <c r="Q23" i="9"/>
  <c r="T23" i="9" s="1"/>
  <c r="F23" i="9"/>
  <c r="E24" i="9"/>
  <c r="E53" i="11"/>
  <c r="G22" i="11"/>
  <c r="J90" i="2"/>
  <c r="O90" i="2"/>
  <c r="P90" i="2" s="1"/>
  <c r="J562" i="6"/>
  <c r="O562" i="6"/>
  <c r="P562" i="6" s="1"/>
  <c r="G152" i="6"/>
  <c r="I152" i="6" s="1"/>
  <c r="F152" i="6"/>
  <c r="H152" i="6" s="1"/>
  <c r="J152" i="6" s="1"/>
  <c r="S9" i="6"/>
  <c r="V9" i="6" s="1"/>
  <c r="W9" i="6" s="1"/>
  <c r="H542" i="6"/>
  <c r="J114" i="2"/>
  <c r="O114" i="2"/>
  <c r="P114" i="2" s="1"/>
  <c r="G33" i="6"/>
  <c r="I33" i="6" s="1"/>
  <c r="G26" i="6"/>
  <c r="I26" i="6" s="1"/>
  <c r="F26" i="6"/>
  <c r="H26" i="6" s="1"/>
  <c r="G160" i="6"/>
  <c r="I160" i="6" s="1"/>
  <c r="F315" i="6"/>
  <c r="H315" i="6" s="1"/>
  <c r="J315" i="6" s="1"/>
  <c r="F467" i="6"/>
  <c r="H467" i="6" s="1"/>
  <c r="J467" i="6" s="1"/>
  <c r="F123" i="2"/>
  <c r="H123" i="2" s="1"/>
  <c r="F465" i="6"/>
  <c r="H465" i="6" s="1"/>
  <c r="J465" i="6" s="1"/>
  <c r="F317" i="6"/>
  <c r="H317" i="6" s="1"/>
  <c r="J317" i="6" s="1"/>
  <c r="F110" i="6"/>
  <c r="H110" i="6" s="1"/>
  <c r="J110" i="6" s="1"/>
  <c r="G19" i="2"/>
  <c r="I19" i="2" s="1"/>
  <c r="F469" i="6"/>
  <c r="H469" i="6" s="1"/>
  <c r="J469" i="6" s="1"/>
  <c r="F473" i="6"/>
  <c r="H473" i="6" s="1"/>
  <c r="J473" i="6" s="1"/>
  <c r="F73" i="6"/>
  <c r="H73" i="6" s="1"/>
  <c r="J73" i="6" s="1"/>
  <c r="F96" i="6"/>
  <c r="H96" i="6" s="1"/>
  <c r="J96" i="6" s="1"/>
  <c r="F278" i="6"/>
  <c r="H278" i="6" s="1"/>
  <c r="J278" i="6" s="1"/>
  <c r="G55" i="6"/>
  <c r="I55" i="6" s="1"/>
  <c r="A27" i="11"/>
  <c r="B26" i="11"/>
  <c r="F261" i="6"/>
  <c r="H261" i="6" s="1"/>
  <c r="J261" i="6" s="1"/>
  <c r="F497" i="6"/>
  <c r="H497" i="6" s="1"/>
  <c r="J497" i="6" s="1"/>
  <c r="G79" i="6"/>
  <c r="I79" i="6" s="1"/>
  <c r="F79" i="6"/>
  <c r="H79" i="6" s="1"/>
  <c r="J79" i="6" s="1"/>
  <c r="F313" i="6"/>
  <c r="H313" i="6" s="1"/>
  <c r="J313" i="6" s="1"/>
  <c r="F131" i="6"/>
  <c r="H131" i="6" s="1"/>
  <c r="J131" i="6" s="1"/>
  <c r="G20" i="2"/>
  <c r="I20" i="2" s="1"/>
  <c r="F257" i="6"/>
  <c r="H257" i="6" s="1"/>
  <c r="J257" i="6" s="1"/>
  <c r="F535" i="6"/>
  <c r="H535" i="6" s="1"/>
  <c r="F52" i="6"/>
  <c r="H52" i="6" s="1"/>
  <c r="J52" i="6" s="1"/>
  <c r="F262" i="6"/>
  <c r="H262" i="6" s="1"/>
  <c r="J262" i="6" s="1"/>
  <c r="F279" i="6"/>
  <c r="H279" i="6" s="1"/>
  <c r="J279" i="6" s="1"/>
  <c r="G45" i="6"/>
  <c r="F331" i="6"/>
  <c r="H331" i="6" s="1"/>
  <c r="J331" i="6" s="1"/>
  <c r="F505" i="6"/>
  <c r="H505" i="6" s="1"/>
  <c r="J505" i="6" s="1"/>
  <c r="F443" i="6"/>
  <c r="H443" i="6" s="1"/>
  <c r="J443" i="6" s="1"/>
  <c r="E23" i="11"/>
  <c r="H23" i="11" s="1"/>
  <c r="K23" i="11" s="1"/>
  <c r="N23" i="11" s="1"/>
  <c r="D24" i="11"/>
  <c r="R12" i="2"/>
  <c r="J30" i="6"/>
  <c r="O30" i="6"/>
  <c r="P30" i="6" s="1"/>
  <c r="F496" i="6"/>
  <c r="H496" i="6" s="1"/>
  <c r="J496" i="6" s="1"/>
  <c r="G43" i="6"/>
  <c r="I43" i="6" s="1"/>
  <c r="T9" i="6"/>
  <c r="X9" i="6" s="1"/>
  <c r="I542" i="6"/>
  <c r="F311" i="6"/>
  <c r="H311" i="6" s="1"/>
  <c r="J311" i="6" s="1"/>
  <c r="F417" i="6"/>
  <c r="H417" i="6" s="1"/>
  <c r="J417" i="6" s="1"/>
  <c r="F302" i="6"/>
  <c r="H302" i="6" s="1"/>
  <c r="J302" i="6" s="1"/>
  <c r="F398" i="6"/>
  <c r="H398" i="6" s="1"/>
  <c r="J398" i="6" s="1"/>
  <c r="F188" i="6"/>
  <c r="H188" i="6" s="1"/>
  <c r="J188" i="6" s="1"/>
  <c r="G17" i="2"/>
  <c r="I17" i="2" s="1"/>
  <c r="F81" i="6"/>
  <c r="H81" i="6" s="1"/>
  <c r="J81" i="6" s="1"/>
  <c r="F95" i="2"/>
  <c r="H95" i="2" s="1"/>
  <c r="F319" i="6"/>
  <c r="H319" i="6" s="1"/>
  <c r="J319" i="6" s="1"/>
  <c r="F249" i="6"/>
  <c r="H249" i="6" s="1"/>
  <c r="J249" i="6" s="1"/>
  <c r="F461" i="6"/>
  <c r="H461" i="6" s="1"/>
  <c r="J461" i="6" s="1"/>
  <c r="F193" i="6"/>
  <c r="H193" i="6" s="1"/>
  <c r="J193" i="6" s="1"/>
  <c r="J25" i="2"/>
  <c r="O25" i="2"/>
  <c r="P25" i="2" s="1"/>
  <c r="F172" i="6"/>
  <c r="H172" i="6" s="1"/>
  <c r="J172" i="6" s="1"/>
  <c r="F77" i="6"/>
  <c r="H77" i="6" s="1"/>
  <c r="J77" i="6" s="1"/>
  <c r="F422" i="6"/>
  <c r="H422" i="6" s="1"/>
  <c r="J422" i="6" s="1"/>
  <c r="F339" i="6"/>
  <c r="H339" i="6" s="1"/>
  <c r="J339" i="6" s="1"/>
  <c r="F324" i="6"/>
  <c r="H324" i="6" s="1"/>
  <c r="J324" i="6" s="1"/>
  <c r="G87" i="6"/>
  <c r="I87" i="6" s="1"/>
  <c r="F87" i="6"/>
  <c r="H87" i="6" s="1"/>
  <c r="J87" i="6" s="1"/>
  <c r="O563" i="6"/>
  <c r="P563" i="6" s="1"/>
  <c r="J563" i="6"/>
  <c r="G97" i="6"/>
  <c r="I97" i="6" s="1"/>
  <c r="F97" i="6"/>
  <c r="H97" i="6" s="1"/>
  <c r="J97" i="6" s="1"/>
  <c r="O32" i="2"/>
  <c r="P32" i="2" s="1"/>
  <c r="J32" i="2"/>
  <c r="J110" i="2"/>
  <c r="O110" i="2"/>
  <c r="P110" i="2" s="1"/>
  <c r="J30" i="2"/>
  <c r="O30" i="2"/>
  <c r="P30" i="2" s="1"/>
  <c r="J566" i="6"/>
  <c r="O566" i="6"/>
  <c r="P566" i="6" s="1"/>
  <c r="J570" i="6"/>
  <c r="O570" i="6"/>
  <c r="P570" i="6" s="1"/>
  <c r="G120" i="6"/>
  <c r="I120" i="6" s="1"/>
  <c r="F120" i="6"/>
  <c r="H120" i="6" s="1"/>
  <c r="J120" i="6" s="1"/>
  <c r="G44" i="6"/>
  <c r="I44" i="6" s="1"/>
  <c r="F44" i="6"/>
  <c r="H44" i="6" s="1"/>
  <c r="J44" i="6" s="1"/>
  <c r="G34" i="6"/>
  <c r="I34" i="6" s="1"/>
  <c r="F34" i="6"/>
  <c r="H34" i="6" s="1"/>
  <c r="S9" i="2"/>
  <c r="V9" i="2" s="1"/>
  <c r="W9" i="2" s="1"/>
  <c r="H94" i="2"/>
  <c r="J554" i="6"/>
  <c r="O554" i="6"/>
  <c r="P554" i="6" s="1"/>
  <c r="O120" i="2"/>
  <c r="P120" i="2" s="1"/>
  <c r="J120" i="2"/>
  <c r="G151" i="6"/>
  <c r="I151" i="6" s="1"/>
  <c r="F151" i="6"/>
  <c r="H151" i="6" s="1"/>
  <c r="J151" i="6" s="1"/>
  <c r="J547" i="6"/>
  <c r="O547" i="6"/>
  <c r="P547" i="6" s="1"/>
  <c r="G19" i="6"/>
  <c r="I19" i="6" s="1"/>
  <c r="F19" i="6"/>
  <c r="H19" i="6" s="1"/>
  <c r="F271" i="6"/>
  <c r="H271" i="6" s="1"/>
  <c r="J271" i="6" s="1"/>
  <c r="F318" i="6"/>
  <c r="H318" i="6" s="1"/>
  <c r="J318" i="6" s="1"/>
  <c r="F148" i="6"/>
  <c r="H148" i="6" s="1"/>
  <c r="J148" i="6" s="1"/>
  <c r="F245" i="6"/>
  <c r="H245" i="6" s="1"/>
  <c r="J245" i="6" s="1"/>
  <c r="F342" i="6"/>
  <c r="H342" i="6" s="1"/>
  <c r="J342" i="6" s="1"/>
  <c r="F406" i="6"/>
  <c r="H406" i="6" s="1"/>
  <c r="J406" i="6" s="1"/>
  <c r="F177" i="6"/>
  <c r="H177" i="6" s="1"/>
  <c r="J177" i="6" s="1"/>
  <c r="F516" i="6"/>
  <c r="H516" i="6" s="1"/>
  <c r="J516" i="6" s="1"/>
  <c r="F122" i="2"/>
  <c r="H122" i="2" s="1"/>
  <c r="F215" i="6"/>
  <c r="H215" i="6" s="1"/>
  <c r="J215" i="6" s="1"/>
  <c r="F22" i="2"/>
  <c r="H22" i="2" s="1"/>
  <c r="K19" i="10"/>
  <c r="N19" i="10" s="1"/>
  <c r="F255" i="6"/>
  <c r="H255" i="6" s="1"/>
  <c r="J255" i="6" s="1"/>
  <c r="F84" i="2"/>
  <c r="H84" i="2" s="1"/>
  <c r="F327" i="6"/>
  <c r="H327" i="6" s="1"/>
  <c r="J327" i="6" s="1"/>
  <c r="G108" i="2"/>
  <c r="I108" i="2" s="1"/>
  <c r="F567" i="6"/>
  <c r="H567" i="6" s="1"/>
  <c r="F539" i="6"/>
  <c r="H539" i="6" s="1"/>
  <c r="F370" i="6"/>
  <c r="H370" i="6" s="1"/>
  <c r="J370" i="6" s="1"/>
  <c r="F450" i="6"/>
  <c r="H450" i="6" s="1"/>
  <c r="J450" i="6" s="1"/>
  <c r="F521" i="6"/>
  <c r="H521" i="6" s="1"/>
  <c r="J521" i="6" s="1"/>
  <c r="F98" i="6"/>
  <c r="H98" i="6" s="1"/>
  <c r="J98" i="6" s="1"/>
  <c r="F275" i="6"/>
  <c r="H275" i="6" s="1"/>
  <c r="J275" i="6" s="1"/>
  <c r="F92" i="2"/>
  <c r="H92" i="2" s="1"/>
  <c r="F198" i="6"/>
  <c r="H198" i="6" s="1"/>
  <c r="J198" i="6" s="1"/>
  <c r="F253" i="6"/>
  <c r="H253" i="6" s="1"/>
  <c r="J253" i="6" s="1"/>
  <c r="F285" i="6"/>
  <c r="H285" i="6" s="1"/>
  <c r="J285" i="6" s="1"/>
  <c r="F433" i="6"/>
  <c r="H433" i="6" s="1"/>
  <c r="J433" i="6" s="1"/>
  <c r="F402" i="6"/>
  <c r="H402" i="6" s="1"/>
  <c r="J402" i="6" s="1"/>
  <c r="F69" i="6"/>
  <c r="H69" i="6" s="1"/>
  <c r="J69" i="6" s="1"/>
  <c r="T9" i="2"/>
  <c r="X9" i="2" s="1"/>
  <c r="I94" i="2"/>
  <c r="F26" i="2"/>
  <c r="H26" i="2" s="1"/>
  <c r="F475" i="6"/>
  <c r="H475" i="6" s="1"/>
  <c r="J475" i="6" s="1"/>
  <c r="G24" i="6"/>
  <c r="I24" i="6" s="1"/>
  <c r="F24" i="6"/>
  <c r="H24" i="6" s="1"/>
  <c r="F322" i="6"/>
  <c r="H322" i="6" s="1"/>
  <c r="J322" i="6" s="1"/>
  <c r="F146" i="6"/>
  <c r="H146" i="6" s="1"/>
  <c r="J146" i="6" s="1"/>
  <c r="F180" i="6"/>
  <c r="H180" i="6" s="1"/>
  <c r="J180" i="6" s="1"/>
  <c r="F265" i="6"/>
  <c r="H265" i="6" s="1"/>
  <c r="J265" i="6" s="1"/>
  <c r="G71" i="6"/>
  <c r="I71" i="6" s="1"/>
  <c r="F20" i="6"/>
  <c r="H20" i="6" s="1"/>
  <c r="I45" i="6" l="1"/>
  <c r="F45" i="6"/>
  <c r="H45" i="6" s="1"/>
  <c r="J45" i="6" s="1"/>
  <c r="F55" i="6"/>
  <c r="H55" i="6" s="1"/>
  <c r="J55" i="6" s="1"/>
  <c r="F160" i="6"/>
  <c r="H160" i="6" s="1"/>
  <c r="J160" i="6" s="1"/>
  <c r="J534" i="6"/>
  <c r="F41" i="6"/>
  <c r="H41" i="6" s="1"/>
  <c r="J41" i="6" s="1"/>
  <c r="F43" i="6"/>
  <c r="H43" i="6" s="1"/>
  <c r="J43" i="6" s="1"/>
  <c r="F33" i="6"/>
  <c r="H33" i="6" s="1"/>
  <c r="F168" i="6"/>
  <c r="H168" i="6" s="1"/>
  <c r="J168" i="6" s="1"/>
  <c r="F36" i="6"/>
  <c r="H36" i="6" s="1"/>
  <c r="J36" i="6" s="1"/>
  <c r="F27" i="6"/>
  <c r="H27" i="6" s="1"/>
  <c r="F35" i="6"/>
  <c r="H35" i="6" s="1"/>
  <c r="J35" i="6" s="1"/>
  <c r="O116" i="2"/>
  <c r="P116" i="2" s="1"/>
  <c r="J116" i="2"/>
  <c r="J23" i="2"/>
  <c r="F28" i="6"/>
  <c r="H28" i="6" s="1"/>
  <c r="J99" i="2"/>
  <c r="F162" i="6"/>
  <c r="H162" i="6" s="1"/>
  <c r="J162" i="6" s="1"/>
  <c r="J92" i="2"/>
  <c r="O92" i="2"/>
  <c r="P92" i="2" s="1"/>
  <c r="F108" i="2"/>
  <c r="H108" i="2" s="1"/>
  <c r="O122" i="2"/>
  <c r="P122" i="2" s="1"/>
  <c r="J122" i="2"/>
  <c r="F17" i="2"/>
  <c r="H17" i="2" s="1"/>
  <c r="D25" i="11"/>
  <c r="E24" i="11"/>
  <c r="H24" i="11" s="1"/>
  <c r="K24" i="11" s="1"/>
  <c r="N24" i="11" s="1"/>
  <c r="F143" i="6"/>
  <c r="H143" i="6" s="1"/>
  <c r="J143" i="6" s="1"/>
  <c r="F165" i="6"/>
  <c r="H165" i="6" s="1"/>
  <c r="J165" i="6" s="1"/>
  <c r="F130" i="6"/>
  <c r="H130" i="6" s="1"/>
  <c r="J130" i="6" s="1"/>
  <c r="O91" i="2"/>
  <c r="P91" i="2" s="1"/>
  <c r="J91" i="2"/>
  <c r="J106" i="2"/>
  <c r="O106" i="2"/>
  <c r="P106" i="2" s="1"/>
  <c r="K20" i="12"/>
  <c r="N20" i="12" s="1"/>
  <c r="J19" i="6"/>
  <c r="O19" i="6"/>
  <c r="P19" i="6" s="1"/>
  <c r="J542" i="6"/>
  <c r="O542" i="6"/>
  <c r="P542" i="6" s="1"/>
  <c r="D53" i="11"/>
  <c r="A53" i="11" s="1"/>
  <c r="J22" i="11"/>
  <c r="M22" i="11" s="1"/>
  <c r="O28" i="6"/>
  <c r="P28" i="6" s="1"/>
  <c r="J28" i="6"/>
  <c r="O31" i="6"/>
  <c r="P31" i="6" s="1"/>
  <c r="J31" i="6"/>
  <c r="E38" i="12"/>
  <c r="H38" i="12" s="1"/>
  <c r="G38" i="12" s="1"/>
  <c r="J38" i="12" s="1"/>
  <c r="M38" i="12" s="1"/>
  <c r="D21" i="12"/>
  <c r="K38" i="12"/>
  <c r="N38" i="12" s="1"/>
  <c r="F23" i="6"/>
  <c r="H23" i="6" s="1"/>
  <c r="O26" i="2"/>
  <c r="P26" i="2" s="1"/>
  <c r="J26" i="2"/>
  <c r="J87" i="2"/>
  <c r="O87" i="2"/>
  <c r="P87" i="2" s="1"/>
  <c r="E54" i="11"/>
  <c r="G23" i="11"/>
  <c r="O555" i="6"/>
  <c r="P555" i="6" s="1"/>
  <c r="J555" i="6"/>
  <c r="F104" i="6"/>
  <c r="H104" i="6" s="1"/>
  <c r="J104" i="6" s="1"/>
  <c r="J100" i="2"/>
  <c r="O100" i="2"/>
  <c r="P100" i="2" s="1"/>
  <c r="O89" i="2"/>
  <c r="P89" i="2" s="1"/>
  <c r="J89" i="2"/>
  <c r="F21" i="2"/>
  <c r="H21" i="2" s="1"/>
  <c r="J118" i="2"/>
  <c r="O118" i="2"/>
  <c r="P118" i="2" s="1"/>
  <c r="J84" i="2"/>
  <c r="O84" i="2"/>
  <c r="P84" i="2" s="1"/>
  <c r="O94" i="2"/>
  <c r="P94" i="2" s="1"/>
  <c r="J94" i="2"/>
  <c r="O535" i="6"/>
  <c r="P535" i="6" s="1"/>
  <c r="J535" i="6"/>
  <c r="J123" i="2"/>
  <c r="O123" i="2"/>
  <c r="P123" i="2" s="1"/>
  <c r="O26" i="6"/>
  <c r="P26" i="6" s="1"/>
  <c r="J26" i="6"/>
  <c r="E25" i="9"/>
  <c r="F24" i="9"/>
  <c r="O88" i="2"/>
  <c r="P88" i="2" s="1"/>
  <c r="J88" i="2"/>
  <c r="O18" i="6"/>
  <c r="P18" i="6" s="1"/>
  <c r="J18" i="6"/>
  <c r="F21" i="6"/>
  <c r="H21" i="6" s="1"/>
  <c r="O543" i="6"/>
  <c r="P543" i="6" s="1"/>
  <c r="J543" i="6"/>
  <c r="O541" i="6"/>
  <c r="P541" i="6" s="1"/>
  <c r="J541" i="6"/>
  <c r="K30" i="10"/>
  <c r="N30" i="10" s="1"/>
  <c r="J98" i="2"/>
  <c r="O98" i="2"/>
  <c r="P98" i="2" s="1"/>
  <c r="O24" i="6"/>
  <c r="P24" i="6" s="1"/>
  <c r="J24" i="6"/>
  <c r="J33" i="6"/>
  <c r="O33" i="6"/>
  <c r="P33" i="6" s="1"/>
  <c r="J559" i="6"/>
  <c r="O559" i="6"/>
  <c r="P559" i="6" s="1"/>
  <c r="T11" i="2"/>
  <c r="X8" i="2"/>
  <c r="J27" i="6"/>
  <c r="O27" i="6"/>
  <c r="P27" i="6" s="1"/>
  <c r="J32" i="6"/>
  <c r="O32" i="6"/>
  <c r="P32" i="6" s="1"/>
  <c r="J27" i="2"/>
  <c r="O27" i="2"/>
  <c r="P27" i="2" s="1"/>
  <c r="J567" i="6"/>
  <c r="O567" i="6"/>
  <c r="P567" i="6" s="1"/>
  <c r="O20" i="6"/>
  <c r="P20" i="6" s="1"/>
  <c r="J20" i="6"/>
  <c r="O34" i="6"/>
  <c r="P34" i="6" s="1"/>
  <c r="J34" i="6"/>
  <c r="F71" i="6"/>
  <c r="H71" i="6" s="1"/>
  <c r="J71" i="6" s="1"/>
  <c r="J539" i="6"/>
  <c r="O539" i="6"/>
  <c r="P539" i="6" s="1"/>
  <c r="J22" i="2"/>
  <c r="O22" i="2"/>
  <c r="P22" i="2" s="1"/>
  <c r="J95" i="2"/>
  <c r="O95" i="2"/>
  <c r="P95" i="2" s="1"/>
  <c r="F20" i="2"/>
  <c r="H20" i="2" s="1"/>
  <c r="A28" i="11"/>
  <c r="B27" i="11"/>
  <c r="F19" i="2"/>
  <c r="H19" i="2" s="1"/>
  <c r="F135" i="6"/>
  <c r="H135" i="6" s="1"/>
  <c r="J135" i="6" s="1"/>
  <c r="O97" i="2"/>
  <c r="P97" i="2" s="1"/>
  <c r="J97" i="2"/>
  <c r="F17" i="6"/>
  <c r="H17" i="6" s="1"/>
  <c r="O564" i="6"/>
  <c r="P564" i="6" s="1"/>
  <c r="J564" i="6"/>
  <c r="D31" i="10"/>
  <c r="E20" i="10"/>
  <c r="H20" i="10" s="1"/>
  <c r="G20" i="10" s="1"/>
  <c r="J20" i="10" s="1"/>
  <c r="M20" i="10" s="1"/>
  <c r="S11" i="2"/>
  <c r="V8" i="2"/>
  <c r="W8" i="2" s="1"/>
  <c r="T12" i="2" l="1"/>
  <c r="V14" i="2"/>
  <c r="O23" i="6"/>
  <c r="P23" i="6" s="1"/>
  <c r="J23" i="6"/>
  <c r="J17" i="2"/>
  <c r="O17" i="2"/>
  <c r="P17" i="2" s="1"/>
  <c r="B28" i="11"/>
  <c r="A29" i="11"/>
  <c r="O21" i="2"/>
  <c r="P21" i="2" s="1"/>
  <c r="J21" i="2"/>
  <c r="D54" i="11"/>
  <c r="A54" i="11" s="1"/>
  <c r="J23" i="11"/>
  <c r="M23" i="11" s="1"/>
  <c r="E21" i="12"/>
  <c r="H21" i="12" s="1"/>
  <c r="G21" i="12" s="1"/>
  <c r="J21" i="12" s="1"/>
  <c r="M21" i="12" s="1"/>
  <c r="D39" i="12"/>
  <c r="K21" i="12"/>
  <c r="N21" i="12" s="1"/>
  <c r="J19" i="2"/>
  <c r="O19" i="2"/>
  <c r="P19" i="2" s="1"/>
  <c r="O20" i="2"/>
  <c r="P20" i="2" s="1"/>
  <c r="J20" i="2"/>
  <c r="H24" i="9"/>
  <c r="K20" i="10"/>
  <c r="N20" i="10" s="1"/>
  <c r="J108" i="2"/>
  <c r="O108" i="2"/>
  <c r="P108" i="2" s="1"/>
  <c r="D26" i="11"/>
  <c r="E25" i="11"/>
  <c r="H25" i="11" s="1"/>
  <c r="E31" i="10"/>
  <c r="H31" i="10" s="1"/>
  <c r="G31" i="10" s="1"/>
  <c r="J31" i="10" s="1"/>
  <c r="M31" i="10" s="1"/>
  <c r="D21" i="10"/>
  <c r="F25" i="9"/>
  <c r="L25" i="9" s="1"/>
  <c r="E26" i="9"/>
  <c r="O17" i="6"/>
  <c r="P17" i="6" s="1"/>
  <c r="J17" i="6"/>
  <c r="S12" i="2"/>
  <c r="V13" i="2"/>
  <c r="O21" i="6"/>
  <c r="P21" i="6" s="1"/>
  <c r="J21" i="6"/>
  <c r="E55" i="11"/>
  <c r="G24" i="11"/>
  <c r="N25" i="9" l="1"/>
  <c r="Q25" i="9" s="1"/>
  <c r="T25" i="9" s="1"/>
  <c r="M25" i="9"/>
  <c r="P25" i="9" s="1"/>
  <c r="S25" i="9" s="1"/>
  <c r="A30" i="11"/>
  <c r="B29" i="11"/>
  <c r="D22" i="12"/>
  <c r="E39" i="12"/>
  <c r="H39" i="12" s="1"/>
  <c r="G39" i="12" s="1"/>
  <c r="J39" i="12" s="1"/>
  <c r="M39" i="12" s="1"/>
  <c r="E21" i="10"/>
  <c r="H21" i="10" s="1"/>
  <c r="G21" i="10" s="1"/>
  <c r="J21" i="10" s="1"/>
  <c r="M21" i="10" s="1"/>
  <c r="D32" i="10"/>
  <c r="X13" i="2"/>
  <c r="Y13" i="2" s="1"/>
  <c r="V15" i="2"/>
  <c r="W13" i="2" s="1"/>
  <c r="K31" i="10"/>
  <c r="N31" i="10" s="1"/>
  <c r="E56" i="11"/>
  <c r="G25" i="11"/>
  <c r="J24" i="9"/>
  <c r="I24" i="9"/>
  <c r="X14" i="2"/>
  <c r="Y14" i="2" s="1"/>
  <c r="L24" i="9"/>
  <c r="D27" i="11"/>
  <c r="E26" i="11"/>
  <c r="H26" i="11" s="1"/>
  <c r="D55" i="11"/>
  <c r="A55" i="11" s="1"/>
  <c r="J24" i="11"/>
  <c r="M24" i="11" s="1"/>
  <c r="E27" i="9"/>
  <c r="F26" i="9"/>
  <c r="K25" i="11"/>
  <c r="N25" i="11" s="1"/>
  <c r="W14" i="2" l="1"/>
  <c r="K39" i="12"/>
  <c r="N39" i="12" s="1"/>
  <c r="G26" i="11"/>
  <c r="E57" i="11"/>
  <c r="E27" i="11"/>
  <c r="H27" i="11" s="1"/>
  <c r="K27" i="11" s="1"/>
  <c r="N27" i="11" s="1"/>
  <c r="D28" i="11"/>
  <c r="D40" i="12"/>
  <c r="E22" i="12"/>
  <c r="H22" i="12" s="1"/>
  <c r="G22" i="12" s="1"/>
  <c r="J22" i="12" s="1"/>
  <c r="M22" i="12" s="1"/>
  <c r="K26" i="11"/>
  <c r="N26" i="11" s="1"/>
  <c r="E28" i="9"/>
  <c r="F27" i="9"/>
  <c r="L27" i="9" s="1"/>
  <c r="A31" i="11"/>
  <c r="B30" i="11"/>
  <c r="H26" i="9"/>
  <c r="L26" i="9" s="1"/>
  <c r="K21" i="10"/>
  <c r="N21" i="10" s="1"/>
  <c r="D56" i="11"/>
  <c r="A56" i="11" s="1"/>
  <c r="J25" i="11"/>
  <c r="M25" i="11" s="1"/>
  <c r="M24" i="9"/>
  <c r="P24" i="9" s="1"/>
  <c r="S24" i="9" s="1"/>
  <c r="N24" i="9"/>
  <c r="Q24" i="9" s="1"/>
  <c r="T24" i="9" s="1"/>
  <c r="D22" i="10"/>
  <c r="E32" i="10"/>
  <c r="H32" i="10" s="1"/>
  <c r="G32" i="10" s="1"/>
  <c r="J32" i="10" s="1"/>
  <c r="M32" i="10" s="1"/>
  <c r="K22" i="12" l="1"/>
  <c r="N22" i="12" s="1"/>
  <c r="D29" i="11"/>
  <c r="E28" i="11"/>
  <c r="H28" i="11" s="1"/>
  <c r="N27" i="9"/>
  <c r="Q27" i="9" s="1"/>
  <c r="T27" i="9" s="1"/>
  <c r="M27" i="9"/>
  <c r="P27" i="9" s="1"/>
  <c r="S27" i="9" s="1"/>
  <c r="E58" i="11"/>
  <c r="G27" i="11"/>
  <c r="E40" i="12"/>
  <c r="H40" i="12" s="1"/>
  <c r="G40" i="12" s="1"/>
  <c r="J40" i="12" s="1"/>
  <c r="M40" i="12" s="1"/>
  <c r="D23" i="12"/>
  <c r="K32" i="10"/>
  <c r="N32" i="10" s="1"/>
  <c r="M26" i="9"/>
  <c r="N26" i="9"/>
  <c r="A32" i="11"/>
  <c r="B31" i="11"/>
  <c r="D57" i="11"/>
  <c r="A57" i="11" s="1"/>
  <c r="J26" i="11"/>
  <c r="M26" i="11" s="1"/>
  <c r="E29" i="9"/>
  <c r="F28" i="9"/>
  <c r="D33" i="10"/>
  <c r="E22" i="10"/>
  <c r="H22" i="10" s="1"/>
  <c r="G22" i="10" s="1"/>
  <c r="J22" i="10" s="1"/>
  <c r="M22" i="10" s="1"/>
  <c r="J26" i="9"/>
  <c r="Q26" i="9" s="1"/>
  <c r="T26" i="9" s="1"/>
  <c r="I26" i="9"/>
  <c r="P26" i="9" s="1"/>
  <c r="S26" i="9" s="1"/>
  <c r="K40" i="12" l="1"/>
  <c r="N40" i="12" s="1"/>
  <c r="D58" i="11"/>
  <c r="A58" i="11" s="1"/>
  <c r="J27" i="11"/>
  <c r="M27" i="11" s="1"/>
  <c r="A33" i="11"/>
  <c r="B33" i="11" s="1"/>
  <c r="B32" i="11"/>
  <c r="E59" i="11"/>
  <c r="G28" i="11"/>
  <c r="K22" i="10"/>
  <c r="N22" i="10" s="1"/>
  <c r="E33" i="10"/>
  <c r="H33" i="10" s="1"/>
  <c r="G33" i="10" s="1"/>
  <c r="J33" i="10" s="1"/>
  <c r="M33" i="10" s="1"/>
  <c r="D23" i="10"/>
  <c r="H28" i="9"/>
  <c r="E30" i="9"/>
  <c r="F29" i="9"/>
  <c r="L29" i="9" s="1"/>
  <c r="D41" i="12"/>
  <c r="E23" i="12"/>
  <c r="H23" i="12" s="1"/>
  <c r="G23" i="12" s="1"/>
  <c r="J23" i="12" s="1"/>
  <c r="M23" i="12" s="1"/>
  <c r="D30" i="11"/>
  <c r="E29" i="11"/>
  <c r="H29" i="11" s="1"/>
  <c r="K28" i="11"/>
  <c r="N28" i="11" s="1"/>
  <c r="K23" i="12" l="1"/>
  <c r="N23" i="12" s="1"/>
  <c r="E31" i="9"/>
  <c r="F30" i="9"/>
  <c r="E60" i="11"/>
  <c r="G29" i="11"/>
  <c r="J28" i="9"/>
  <c r="I28" i="9"/>
  <c r="L28" i="9"/>
  <c r="D34" i="10"/>
  <c r="E23" i="10"/>
  <c r="H23" i="10" s="1"/>
  <c r="G23" i="10" s="1"/>
  <c r="J23" i="10" s="1"/>
  <c r="M23" i="10" s="1"/>
  <c r="M29" i="9"/>
  <c r="P29" i="9" s="1"/>
  <c r="S29" i="9" s="1"/>
  <c r="N29" i="9"/>
  <c r="Q29" i="9" s="1"/>
  <c r="T29" i="9" s="1"/>
  <c r="D59" i="11"/>
  <c r="A59" i="11" s="1"/>
  <c r="J28" i="11"/>
  <c r="M28" i="11" s="1"/>
  <c r="D31" i="11"/>
  <c r="E30" i="11"/>
  <c r="H30" i="11" s="1"/>
  <c r="K30" i="11" s="1"/>
  <c r="N30" i="11" s="1"/>
  <c r="K29" i="11"/>
  <c r="N29" i="11" s="1"/>
  <c r="E41" i="12"/>
  <c r="H41" i="12" s="1"/>
  <c r="G41" i="12" s="1"/>
  <c r="J41" i="12" s="1"/>
  <c r="M41" i="12" s="1"/>
  <c r="D24" i="12"/>
  <c r="K33" i="10"/>
  <c r="N33" i="10" s="1"/>
  <c r="K41" i="12" l="1"/>
  <c r="N41" i="12" s="1"/>
  <c r="J29" i="11"/>
  <c r="M29" i="11" s="1"/>
  <c r="D60" i="11"/>
  <c r="A60" i="11" s="1"/>
  <c r="H30" i="9"/>
  <c r="L30" i="9" s="1"/>
  <c r="E31" i="11"/>
  <c r="H31" i="11" s="1"/>
  <c r="D32" i="11"/>
  <c r="N28" i="9"/>
  <c r="Q28" i="9" s="1"/>
  <c r="T28" i="9" s="1"/>
  <c r="M28" i="9"/>
  <c r="P28" i="9" s="1"/>
  <c r="S28" i="9" s="1"/>
  <c r="D42" i="12"/>
  <c r="E24" i="12"/>
  <c r="H24" i="12" s="1"/>
  <c r="G24" i="12" s="1"/>
  <c r="J24" i="12" s="1"/>
  <c r="M24" i="12" s="1"/>
  <c r="K23" i="10"/>
  <c r="N23" i="10" s="1"/>
  <c r="E61" i="11"/>
  <c r="G30" i="11"/>
  <c r="E34" i="10"/>
  <c r="H34" i="10" s="1"/>
  <c r="G34" i="10" s="1"/>
  <c r="J34" i="10" s="1"/>
  <c r="M34" i="10" s="1"/>
  <c r="D24" i="10"/>
  <c r="E32" i="9"/>
  <c r="F31" i="9"/>
  <c r="L31" i="9" s="1"/>
  <c r="N30" i="9" l="1"/>
  <c r="M30" i="9"/>
  <c r="E62" i="11"/>
  <c r="G31" i="11"/>
  <c r="M31" i="9"/>
  <c r="P31" i="9" s="1"/>
  <c r="S31" i="9" s="1"/>
  <c r="N31" i="9"/>
  <c r="Q31" i="9" s="1"/>
  <c r="T31" i="9" s="1"/>
  <c r="E24" i="10"/>
  <c r="H24" i="10" s="1"/>
  <c r="G24" i="10" s="1"/>
  <c r="J24" i="10" s="1"/>
  <c r="M24" i="10" s="1"/>
  <c r="D35" i="10"/>
  <c r="D25" i="12"/>
  <c r="E42" i="12"/>
  <c r="H42" i="12" s="1"/>
  <c r="G42" i="12" s="1"/>
  <c r="J42" i="12" s="1"/>
  <c r="M42" i="12" s="1"/>
  <c r="K24" i="12"/>
  <c r="N24" i="12" s="1"/>
  <c r="J30" i="9"/>
  <c r="Q30" i="9" s="1"/>
  <c r="T30" i="9" s="1"/>
  <c r="I30" i="9"/>
  <c r="P30" i="9" s="1"/>
  <c r="S30" i="9" s="1"/>
  <c r="E33" i="9"/>
  <c r="F32" i="9"/>
  <c r="K34" i="10"/>
  <c r="N34" i="10" s="1"/>
  <c r="D61" i="11"/>
  <c r="A61" i="11" s="1"/>
  <c r="J30" i="11"/>
  <c r="M30" i="11" s="1"/>
  <c r="D33" i="11"/>
  <c r="E32" i="11"/>
  <c r="H32" i="11" s="1"/>
  <c r="K32" i="11" s="1"/>
  <c r="N32" i="11" s="1"/>
  <c r="K31" i="11"/>
  <c r="N31" i="11" s="1"/>
  <c r="G32" i="11" l="1"/>
  <c r="E63" i="11"/>
  <c r="E33" i="11"/>
  <c r="H33" i="11" s="1"/>
  <c r="D34" i="11"/>
  <c r="F33" i="9"/>
  <c r="L33" i="9" s="1"/>
  <c r="E35" i="10"/>
  <c r="H35" i="10" s="1"/>
  <c r="G35" i="10" s="1"/>
  <c r="J35" i="10" s="1"/>
  <c r="M35" i="10" s="1"/>
  <c r="D62" i="11"/>
  <c r="A62" i="11" s="1"/>
  <c r="J31" i="11"/>
  <c r="M31" i="11" s="1"/>
  <c r="H32" i="9"/>
  <c r="L32" i="9" s="1"/>
  <c r="M32" i="9" s="1"/>
  <c r="K42" i="12"/>
  <c r="N42" i="12" s="1"/>
  <c r="E25" i="12"/>
  <c r="H25" i="12" s="1"/>
  <c r="G25" i="12" s="1"/>
  <c r="J25" i="12" s="1"/>
  <c r="M25" i="12" s="1"/>
  <c r="D43" i="12"/>
  <c r="K24" i="10"/>
  <c r="N24" i="10" s="1"/>
  <c r="K35" i="10" l="1"/>
  <c r="N35" i="10" s="1"/>
  <c r="K25" i="12"/>
  <c r="N25" i="12" s="1"/>
  <c r="M33" i="9"/>
  <c r="P33" i="9" s="1"/>
  <c r="S33" i="9" s="1"/>
  <c r="N33" i="9"/>
  <c r="Q33" i="9" s="1"/>
  <c r="T33" i="9" s="1"/>
  <c r="D35" i="11"/>
  <c r="E34" i="11"/>
  <c r="H34" i="11" s="1"/>
  <c r="K34" i="11" s="1"/>
  <c r="N34" i="11" s="1"/>
  <c r="E64" i="11"/>
  <c r="G33" i="11"/>
  <c r="I32" i="9"/>
  <c r="P32" i="9" s="1"/>
  <c r="S32" i="9" s="1"/>
  <c r="J32" i="9"/>
  <c r="Q32" i="9" s="1"/>
  <c r="T32" i="9" s="1"/>
  <c r="K33" i="11"/>
  <c r="N33" i="11" s="1"/>
  <c r="D26" i="12"/>
  <c r="E43" i="12"/>
  <c r="H43" i="12" s="1"/>
  <c r="G43" i="12" s="1"/>
  <c r="J43" i="12" s="1"/>
  <c r="M43" i="12" s="1"/>
  <c r="D63" i="11"/>
  <c r="A63" i="11" s="1"/>
  <c r="J32" i="11"/>
  <c r="M32" i="11" s="1"/>
  <c r="D64" i="11" l="1"/>
  <c r="A64" i="11" s="1"/>
  <c r="J33" i="11"/>
  <c r="M33" i="11" s="1"/>
  <c r="K43" i="12"/>
  <c r="N43" i="12" s="1"/>
  <c r="E26" i="12"/>
  <c r="H26" i="12" s="1"/>
  <c r="G26" i="12" s="1"/>
  <c r="J26" i="12" s="1"/>
  <c r="M26" i="12" s="1"/>
  <c r="D44" i="12"/>
  <c r="G34" i="11"/>
  <c r="E65" i="11"/>
  <c r="D36" i="11"/>
  <c r="E35" i="11"/>
  <c r="H35" i="11" s="1"/>
  <c r="G35" i="11" s="1"/>
  <c r="J35" i="11" s="1"/>
  <c r="M35" i="11" s="1"/>
  <c r="D65" i="11" l="1"/>
  <c r="A65" i="11" s="1"/>
  <c r="J34" i="11"/>
  <c r="M34" i="11" s="1"/>
  <c r="K26" i="12"/>
  <c r="N26" i="12" s="1"/>
  <c r="D27" i="12"/>
  <c r="E44" i="12"/>
  <c r="H44" i="12" s="1"/>
  <c r="G44" i="12" s="1"/>
  <c r="J44" i="12" s="1"/>
  <c r="M44" i="12" s="1"/>
  <c r="E36" i="11"/>
  <c r="H36" i="11" s="1"/>
  <c r="G36" i="11" s="1"/>
  <c r="J36" i="11" s="1"/>
  <c r="M36" i="11" s="1"/>
  <c r="K35" i="11"/>
  <c r="N35" i="11" s="1"/>
  <c r="K36" i="11" l="1"/>
  <c r="N36" i="11" s="1"/>
  <c r="D45" i="12"/>
  <c r="E27" i="12"/>
  <c r="H27" i="12" s="1"/>
  <c r="G27" i="12" s="1"/>
  <c r="J27" i="12" s="1"/>
  <c r="M27" i="12" s="1"/>
  <c r="K44" i="12"/>
  <c r="N44" i="12" s="1"/>
  <c r="K27" i="12" l="1"/>
  <c r="N27" i="12" s="1"/>
  <c r="E45" i="12"/>
  <c r="H45" i="12" s="1"/>
  <c r="G45" i="12" s="1"/>
  <c r="J45" i="12" s="1"/>
  <c r="M45" i="12" s="1"/>
  <c r="D28" i="12"/>
  <c r="D46" i="12" l="1"/>
  <c r="E28" i="12"/>
  <c r="H28" i="12" s="1"/>
  <c r="G28" i="12" s="1"/>
  <c r="J28" i="12" s="1"/>
  <c r="M28" i="12" s="1"/>
  <c r="K45" i="12"/>
  <c r="N45" i="12" s="1"/>
  <c r="K28" i="12" l="1"/>
  <c r="N28" i="12" s="1"/>
  <c r="E46" i="12"/>
  <c r="H46" i="12" s="1"/>
  <c r="G46" i="12" s="1"/>
  <c r="J46" i="12" s="1"/>
  <c r="M46" i="12" s="1"/>
  <c r="D29" i="12"/>
  <c r="K46" i="12" l="1"/>
  <c r="N46" i="12" s="1"/>
  <c r="E29" i="12"/>
  <c r="H29" i="12" s="1"/>
  <c r="G29" i="12" s="1"/>
  <c r="J29" i="12" s="1"/>
  <c r="M29" i="12" s="1"/>
  <c r="D47" i="12"/>
  <c r="K29" i="12" l="1"/>
  <c r="N29" i="12" s="1"/>
  <c r="E47" i="12"/>
  <c r="H47" i="12" s="1"/>
  <c r="G47" i="12" s="1"/>
  <c r="J47" i="12" s="1"/>
  <c r="M47" i="12" s="1"/>
  <c r="K47" i="12" l="1"/>
  <c r="N47" i="12" s="1"/>
</calcChain>
</file>

<file path=xl/sharedStrings.xml><?xml version="1.0" encoding="utf-8"?>
<sst xmlns="http://schemas.openxmlformats.org/spreadsheetml/2006/main" count="624" uniqueCount="163">
  <si>
    <t>Sauzal</t>
  </si>
  <si>
    <t>Neocité</t>
  </si>
  <si>
    <t>Apliquen subsidio densificación en altura</t>
  </si>
  <si>
    <t>N° de viviendas</t>
  </si>
  <si>
    <t>En todo o en parte dentro de franja de 1.000m alrededor de líneas de metro existentes o proyectadas, o de vías "troncales"</t>
  </si>
  <si>
    <t>Superficie terreno m2</t>
  </si>
  <si>
    <t>Si compraron el terreno tienen 200 pa obras o diferencia que no ocupen</t>
  </si>
  <si>
    <t>Superficie terreno has</t>
  </si>
  <si>
    <t>Terreno publico no tienen subsidio</t>
  </si>
  <si>
    <t>Densidad (viv/ha)</t>
  </si>
  <si>
    <t>Superficie departamento</t>
  </si>
  <si>
    <t>Valor terreno</t>
  </si>
  <si>
    <t>SDL Base</t>
  </si>
  <si>
    <t>Sueldo mínimo</t>
  </si>
  <si>
    <t>Subsidio localización</t>
  </si>
  <si>
    <t>Ahorro mínimo</t>
  </si>
  <si>
    <t>Ahorro adicional</t>
  </si>
  <si>
    <t>Premio esfuerzo adicional</t>
  </si>
  <si>
    <t>Subsidio adicional</t>
  </si>
  <si>
    <t>Regla subsidio</t>
  </si>
  <si>
    <t>Tope</t>
  </si>
  <si>
    <t>50%-60%</t>
  </si>
  <si>
    <t>70%-80%-90%</t>
  </si>
  <si>
    <t>Ahorro adicional por superficie</t>
  </si>
  <si>
    <t>Premio ahorro superficie</t>
  </si>
  <si>
    <t>Valor UF</t>
  </si>
  <si>
    <t>Familias</t>
  </si>
  <si>
    <t>Dólar observado</t>
  </si>
  <si>
    <t>Estado</t>
  </si>
  <si>
    <t>Simulaciones 40%</t>
  </si>
  <si>
    <t>a</t>
  </si>
  <si>
    <t>b</t>
  </si>
  <si>
    <t>c</t>
  </si>
  <si>
    <t>a-b-c</t>
  </si>
  <si>
    <t xml:space="preserve">d </t>
  </si>
  <si>
    <t>e</t>
  </si>
  <si>
    <t>c+d</t>
  </si>
  <si>
    <t>b+e</t>
  </si>
  <si>
    <t>f</t>
  </si>
  <si>
    <t>g</t>
  </si>
  <si>
    <t>h</t>
  </si>
  <si>
    <t>c+d+g</t>
  </si>
  <si>
    <t>Valor terreno UF/m2</t>
  </si>
  <si>
    <t>Valor terreno por vivienda (UF)</t>
  </si>
  <si>
    <t>Subsidio localización terreno (UF)</t>
  </si>
  <si>
    <t>Ahorro mínimo (UF)</t>
  </si>
  <si>
    <t>Saldo para completar precio terreno (UF)</t>
  </si>
  <si>
    <t>Ahorro esfuerzo adicional terreno (1/4) (UF)</t>
  </si>
  <si>
    <t>Premio esfuerzo adicional terreno (3/4) (UF)</t>
  </si>
  <si>
    <t>TOTAL AHORRO (UF)</t>
  </si>
  <si>
    <t>TOTAL SUBSIDIO TERRENO (UF)</t>
  </si>
  <si>
    <t>TOTAL AHORRO ($)</t>
  </si>
  <si>
    <t>Ahorro adicional por m2</t>
  </si>
  <si>
    <t>Premio ahorro m2 (UF)</t>
  </si>
  <si>
    <t>Simulaciones 50%-60%</t>
  </si>
  <si>
    <t>Ahorro esfuerzo adicional terreno (1/3) (UF)</t>
  </si>
  <si>
    <t>Premio esfuerzo adicional terreno (2/3) (UF)</t>
  </si>
  <si>
    <t>Simulaciones 70%-80%-90%</t>
  </si>
  <si>
    <t>Summa Qamaña (Alto Hospicio)</t>
  </si>
  <si>
    <t>Nueva Oriente (Arica)</t>
  </si>
  <si>
    <t>En todo o en parte dentro de franja de 1.000m alrededor de líneas de metro existentes o proyectadas, o de corredores de transporte público</t>
  </si>
  <si>
    <t>Si compraron el terreno tienen 200 para obras o diferencia que no ocupen</t>
  </si>
  <si>
    <t>Valor UF/m2</t>
  </si>
  <si>
    <t>Resumen</t>
  </si>
  <si>
    <t>N° familias</t>
  </si>
  <si>
    <t>UF</t>
  </si>
  <si>
    <t>TOTAL</t>
  </si>
  <si>
    <t>Ahorro UF por vivienda</t>
  </si>
  <si>
    <t>Ahorro $ por vivienda</t>
  </si>
  <si>
    <t>Piso cálculo m2</t>
  </si>
  <si>
    <t>Sobre 40%</t>
  </si>
  <si>
    <t>Vulnerables</t>
  </si>
  <si>
    <t>Simulaciones 40% RSH 150 viv/ha</t>
  </si>
  <si>
    <t>Subsidio fijo adquisición terreno (UF)</t>
  </si>
  <si>
    <t>Ahorro esfuerzo adicional terreno (UF)</t>
  </si>
  <si>
    <t>Premio esfuerzo adicional terreno (UF)</t>
  </si>
  <si>
    <t>Simulaciones 50%-70%</t>
  </si>
  <si>
    <t>Ahorro</t>
  </si>
  <si>
    <t>Subsidio inicial</t>
  </si>
  <si>
    <t>Tope subsidio adicional</t>
  </si>
  <si>
    <t>Tramos saldo</t>
  </si>
  <si>
    <t>T I</t>
  </si>
  <si>
    <t>T II</t>
  </si>
  <si>
    <t>Regla subsidio 40% RSH</t>
  </si>
  <si>
    <t>Valor UF Marzo 2019 (1,5% sobre oct 2018)</t>
  </si>
  <si>
    <t>Simulación subsidio adquisición suelo</t>
  </si>
  <si>
    <t>Primeras 100 UF</t>
  </si>
  <si>
    <t>Saldo</t>
  </si>
  <si>
    <t>Tramo RSH</t>
  </si>
  <si>
    <t>Valor terreno por familia (UF)</t>
  </si>
  <si>
    <t>Subsidio inicial (UF)</t>
  </si>
  <si>
    <t>Saldo por familia precio terreno (UF)</t>
  </si>
  <si>
    <t>Tramo I saldo</t>
  </si>
  <si>
    <t>Coesfuerzo ahorro (UF)</t>
  </si>
  <si>
    <t>Subsidio adicional Tramo I</t>
  </si>
  <si>
    <t>Tramo II saldo</t>
  </si>
  <si>
    <t>Subsidio adicional Tramo II</t>
  </si>
  <si>
    <t>TOTAL AHORRO FAMILIA (UF)</t>
  </si>
  <si>
    <t>TOTAL SUBSIDIO SUELO (UF)</t>
  </si>
  <si>
    <t>TOTAL AHORRO FAMILIA ($)</t>
  </si>
  <si>
    <t>TOTAL SUBSIDIO SUELO ($)</t>
  </si>
  <si>
    <t>Hasta 40%</t>
  </si>
  <si>
    <t>Simulador subsidio adquisición suelo y ahorro - Llamado para la adquisición de terrenos y desarrollo de proyectos de Construcción en Nuevos Terrenos</t>
  </si>
  <si>
    <t>Res. Ex. N° 1705, (V. y U.), de fecha 29 de octubre de 2021</t>
  </si>
  <si>
    <t>Instrucciones:</t>
  </si>
  <si>
    <t>1. Introducir valores en celdas amarillas.
2. Resultados de ahorro mínimo, adicional y subsidio adquisición de suelo aparecerán abajo según valor UF/m2 del terreno en cuestión.
3. Este simulador es sólo de orientación, no aplica como validador formal del cálculo, el que deberá realizar la Entidad Pastrocinante conforme a la resolución que norma el llamado, y que será evaluado por SERVIU al postular.</t>
  </si>
  <si>
    <t>Parámetros</t>
  </si>
  <si>
    <t>Simulación subsidio adquisición terreno</t>
  </si>
  <si>
    <t>A. Regiones de Atacama, Valparaíso, Maule, Los Ríos, Los Lagos y Área 1 Araucanía y Metropolitana</t>
  </si>
  <si>
    <t>Familias hasta el 40%</t>
  </si>
  <si>
    <t>Familias sobre el 40%</t>
  </si>
  <si>
    <t>Coesfuerzo</t>
  </si>
  <si>
    <t>Subsidio adicional (UF) hasta 40% RSH dentro AV</t>
  </si>
  <si>
    <t>TOTAL AHORRO FAMILIA HASTA 40% RSH ($)</t>
  </si>
  <si>
    <t>Subsidio adicional (UF) sobre 40% RSH dentro AV</t>
  </si>
  <si>
    <t>TOTAL AHORRO FAMILIA SOBRE 40% RSH ($)</t>
  </si>
  <si>
    <t>B. Área 2 de la Región de La Araucanía y Metropolitana</t>
  </si>
  <si>
    <t>Subsidio adicional (UF) dentro 40% RSH fuera AV</t>
  </si>
  <si>
    <t>Subsidio adicional (UF) sobre 40% RSH fuera AV</t>
  </si>
  <si>
    <t>Modelo A</t>
  </si>
  <si>
    <t>Modelo B</t>
  </si>
  <si>
    <t>Tope Subsidio adicional</t>
  </si>
  <si>
    <t>Cobertura Subsidio adicional</t>
  </si>
  <si>
    <t>Hasta 40% RSH</t>
  </si>
  <si>
    <t>Sobre 40% RSH</t>
  </si>
  <si>
    <t>Valor UF Junio 2019</t>
  </si>
  <si>
    <t>Modelo A:</t>
  </si>
  <si>
    <t>Regiones de Valparaíso, del Biobío y Área 1 Región Metropolitana</t>
  </si>
  <si>
    <t>Modelo B:</t>
  </si>
  <si>
    <t>Área 2 de la Región Metropolitana</t>
  </si>
  <si>
    <t>Base</t>
  </si>
  <si>
    <t>Altura</t>
  </si>
  <si>
    <t>Habilitación</t>
  </si>
  <si>
    <t>Pequeña escala</t>
  </si>
  <si>
    <t>SUBTOTAL</t>
  </si>
  <si>
    <t>UF/m2</t>
  </si>
  <si>
    <t>Familias hasta 40 % RSH</t>
  </si>
  <si>
    <t>Subsidio adicional (UF)</t>
  </si>
  <si>
    <t>Familias sobre 40 % RSH</t>
  </si>
  <si>
    <t>Precio vivienda</t>
  </si>
  <si>
    <t>Subsidio base</t>
  </si>
  <si>
    <t>Ahorro base</t>
  </si>
  <si>
    <t>Subsidio adicional compra suelo</t>
  </si>
  <si>
    <t>Tramo I</t>
  </si>
  <si>
    <t>Tramo II</t>
  </si>
  <si>
    <t>40 RSH</t>
  </si>
  <si>
    <t>50-70 RSH</t>
  </si>
  <si>
    <t xml:space="preserve">Subsidio </t>
  </si>
  <si>
    <t>=</t>
  </si>
  <si>
    <t>+</t>
  </si>
  <si>
    <t>Subsidio base (UF)</t>
  </si>
  <si>
    <t>Ahorro adicional (UF)</t>
  </si>
  <si>
    <t>premio ahorro (5 UF)</t>
  </si>
  <si>
    <t>sobre ahorro adicional</t>
  </si>
  <si>
    <t>Premio sobre ahorro (3 UF)</t>
  </si>
  <si>
    <t>Monto Final</t>
  </si>
  <si>
    <t>Sobre ahorro adicional (UF)</t>
  </si>
  <si>
    <t>Monto Final (UF)</t>
  </si>
  <si>
    <t>Valor Vivienda (UF)</t>
  </si>
  <si>
    <t>Ahorro (UF)</t>
  </si>
  <si>
    <t>Premio ahorro (UF)</t>
  </si>
  <si>
    <t>Lineal</t>
  </si>
  <si>
    <t>Cuadrática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</si>
</sst>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164" formatCode="_ &quot;$&quot;* #,##0.00_ ;_ &quot;$&quot;* \-#,##0.00_ ;_ &quot;$&quot;* &quot;-&quot;_ ;_ @_ "/>
    <numFmt numFmtId="165" formatCode="0.0"/>
    <numFmt numFmtId="166" formatCode="#,##0.0"/>
    <numFmt numFmtId="167" formatCode="_ &quot;$&quot;* #,##0_ ;_ &quot;$&quot;* \-#,##0_ ;_ &quot;$&quot;* &quot;-&quot;??_ ;_ @_ "/>
    <numFmt numFmtId="168" formatCode="0.000"/>
    <numFmt numFmtId="169" formatCode="[$USD]\ #,##0"/>
    <numFmt numFmtId="170" formatCode="_ &quot;$&quot;* #,##0.0_ ;_ &quot;$&quot;* \-#,##0.0_ ;_ &quot;$&quot;* &quot;-&quot;_ ;_ @_ 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sz val="10"/>
      <color rgb="FF333333"/>
      <name val="Tw Cen MT"/>
      <family val="2"/>
    </font>
    <font>
      <b/>
      <sz val="11"/>
      <color theme="1"/>
      <name val="Tw Cen MT"/>
      <family val="2"/>
    </font>
    <font>
      <sz val="11"/>
      <color rgb="FF0070C0"/>
      <name val="Tw Cen MT"/>
      <family val="2"/>
    </font>
    <font>
      <sz val="11"/>
      <color theme="8"/>
      <name val="Tw Cen MT"/>
      <family val="2"/>
    </font>
    <font>
      <sz val="11"/>
      <color rgb="FF000000"/>
      <name val="Tw Cen MT"/>
      <family val="2"/>
    </font>
    <font>
      <sz val="11"/>
      <color theme="0" tint="-0.249977111117893"/>
      <name val="Tw Cen MT"/>
      <family val="2"/>
    </font>
    <font>
      <sz val="12"/>
      <color theme="1"/>
      <name val="Tw Cen MT"/>
      <family val="2"/>
    </font>
    <font>
      <sz val="12"/>
      <color rgb="FF0070C0"/>
      <name val="Tw Cen MT"/>
      <family val="2"/>
    </font>
    <font>
      <sz val="10"/>
      <color theme="1"/>
      <name val="Tw Cen MT"/>
      <family val="2"/>
    </font>
    <font>
      <sz val="11"/>
      <color rgb="FFFF0000"/>
      <name val="Tw Cen MT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sz val="11"/>
      <color theme="0" tint="-0.249977111117893"/>
      <name val="Trebuchet MS"/>
      <family val="2"/>
    </font>
    <font>
      <sz val="10"/>
      <color rgb="FF333333"/>
      <name val="Trebuchet MS"/>
      <family val="2"/>
    </font>
    <font>
      <sz val="11"/>
      <color theme="8"/>
      <name val="Trebuchet MS"/>
      <family val="2"/>
    </font>
    <font>
      <b/>
      <sz val="11"/>
      <color theme="1"/>
      <name val="Trebuchet MS"/>
      <family val="2"/>
    </font>
    <font>
      <sz val="12"/>
      <color theme="1"/>
      <name val="Trebuchet MS"/>
      <family val="2"/>
    </font>
    <font>
      <sz val="14"/>
      <color theme="1"/>
      <name val="Trebuchet MS"/>
      <family val="2"/>
    </font>
    <font>
      <b/>
      <sz val="14"/>
      <color theme="1"/>
      <name val="Trebuchet MS"/>
      <family val="2"/>
    </font>
    <font>
      <sz val="16"/>
      <color theme="1"/>
      <name val="Trebuchet MS"/>
      <family val="2"/>
    </font>
    <font>
      <b/>
      <sz val="14"/>
      <color rgb="FFFF0000"/>
      <name val="Trebuchet MS"/>
      <family val="2"/>
    </font>
    <font>
      <sz val="14"/>
      <color rgb="FF333333"/>
      <name val="Trebuchet MS"/>
      <family val="2"/>
    </font>
    <font>
      <sz val="20"/>
      <color theme="4"/>
      <name val="Trebuchet MS"/>
      <family val="2"/>
    </font>
    <font>
      <b/>
      <sz val="12"/>
      <color theme="1"/>
      <name val="Trebuchet MS"/>
      <family val="2"/>
    </font>
    <font>
      <b/>
      <sz val="14"/>
      <color theme="4"/>
      <name val="Trebuchet MS"/>
      <family val="2"/>
    </font>
    <font>
      <b/>
      <sz val="22"/>
      <color theme="2" tint="-0.499984740745262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8"/>
      <color theme="4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20"/>
      <color theme="1"/>
      <name val="Calibri Light"/>
      <family val="2"/>
      <scheme val="major"/>
    </font>
    <font>
      <sz val="22"/>
      <color theme="4"/>
      <name val="Calibri Light"/>
      <family val="2"/>
      <scheme val="major"/>
    </font>
    <font>
      <sz val="11"/>
      <color theme="0" tint="-0.249977111117893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4"/>
      <color rgb="FF333333"/>
      <name val="Calibri Light"/>
      <family val="2"/>
      <scheme val="major"/>
    </font>
    <font>
      <sz val="22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0"/>
      <color rgb="FF333333"/>
      <name val="Calibri Light"/>
      <family val="2"/>
      <scheme val="major"/>
    </font>
    <font>
      <b/>
      <sz val="16"/>
      <color theme="8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4"/>
      <color theme="4"/>
      <name val="Calibri Light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theme="0" tint="-0.34998626667073579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6" fontId="2" fillId="3" borderId="0" xfId="0" applyNumberFormat="1" applyFont="1" applyFill="1" applyAlignment="1">
      <alignment horizontal="center" vertical="center"/>
    </xf>
    <xf numFmtId="168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2" fontId="5" fillId="0" borderId="0" xfId="1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169" fontId="2" fillId="0" borderId="0" xfId="0" applyNumberFormat="1" applyFont="1" applyAlignment="1">
      <alignment vertical="center"/>
    </xf>
    <xf numFmtId="9" fontId="2" fillId="0" borderId="0" xfId="2" applyFont="1" applyAlignment="1">
      <alignment horizontal="center" vertical="center"/>
    </xf>
    <xf numFmtId="9" fontId="2" fillId="0" borderId="0" xfId="2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center" vertical="center"/>
    </xf>
    <xf numFmtId="0" fontId="2" fillId="6" borderId="0" xfId="0" applyFont="1" applyFill="1" applyAlignment="1">
      <alignment vertical="center"/>
    </xf>
    <xf numFmtId="3" fontId="2" fillId="6" borderId="0" xfId="0" applyNumberFormat="1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165" fontId="2" fillId="6" borderId="0" xfId="0" applyNumberFormat="1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42" fontId="1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167" fontId="11" fillId="0" borderId="0" xfId="0" applyNumberFormat="1" applyFont="1" applyAlignment="1">
      <alignment vertical="center"/>
    </xf>
    <xf numFmtId="169" fontId="11" fillId="0" borderId="0" xfId="0" applyNumberFormat="1" applyFont="1" applyAlignment="1">
      <alignment vertical="center"/>
    </xf>
    <xf numFmtId="3" fontId="0" fillId="0" borderId="0" xfId="0" applyNumberFormat="1"/>
    <xf numFmtId="3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1" fontId="15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167" fontId="14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9" fontId="14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9" fontId="14" fillId="0" borderId="0" xfId="0" applyNumberFormat="1" applyFont="1" applyAlignment="1">
      <alignment vertical="center"/>
    </xf>
    <xf numFmtId="9" fontId="14" fillId="0" borderId="0" xfId="0" applyNumberFormat="1" applyFont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164" fontId="16" fillId="0" borderId="0" xfId="1" applyNumberFormat="1" applyFont="1" applyAlignment="1">
      <alignment vertical="center"/>
    </xf>
    <xf numFmtId="0" fontId="14" fillId="5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vertical="center"/>
    </xf>
    <xf numFmtId="3" fontId="14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3" fontId="14" fillId="6" borderId="0" xfId="0" applyNumberFormat="1" applyFont="1" applyFill="1" applyAlignment="1">
      <alignment horizontal="center" vertical="center"/>
    </xf>
    <xf numFmtId="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4" fillId="9" borderId="0" xfId="0" applyFont="1" applyFill="1" applyAlignment="1">
      <alignment vertical="center"/>
    </xf>
    <xf numFmtId="3" fontId="21" fillId="9" borderId="0" xfId="0" applyNumberFormat="1" applyFont="1" applyFill="1" applyAlignment="1">
      <alignment horizontal="center" vertical="center"/>
    </xf>
    <xf numFmtId="167" fontId="14" fillId="9" borderId="0" xfId="0" applyNumberFormat="1" applyFont="1" applyFill="1" applyAlignment="1">
      <alignment vertical="center"/>
    </xf>
    <xf numFmtId="0" fontId="18" fillId="9" borderId="0" xfId="0" applyFont="1" applyFill="1" applyAlignment="1">
      <alignment vertical="center"/>
    </xf>
    <xf numFmtId="0" fontId="22" fillId="9" borderId="0" xfId="0" applyFont="1" applyFill="1" applyAlignment="1">
      <alignment vertical="center"/>
    </xf>
    <xf numFmtId="164" fontId="16" fillId="9" borderId="0" xfId="1" applyNumberFormat="1" applyFont="1" applyFill="1" applyAlignment="1">
      <alignment vertical="center"/>
    </xf>
    <xf numFmtId="0" fontId="17" fillId="9" borderId="0" xfId="0" applyFont="1" applyFill="1" applyAlignment="1">
      <alignment horizontal="center" vertical="center"/>
    </xf>
    <xf numFmtId="3" fontId="14" fillId="9" borderId="0" xfId="0" applyNumberFormat="1" applyFont="1" applyFill="1" applyAlignment="1">
      <alignment vertical="center"/>
    </xf>
    <xf numFmtId="9" fontId="14" fillId="9" borderId="0" xfId="2" applyFont="1" applyFill="1" applyAlignment="1">
      <alignment vertical="center"/>
    </xf>
    <xf numFmtId="3" fontId="21" fillId="9" borderId="3" xfId="0" applyNumberFormat="1" applyFont="1" applyFill="1" applyBorder="1" applyAlignment="1">
      <alignment horizontal="center" vertical="center"/>
    </xf>
    <xf numFmtId="0" fontId="20" fillId="9" borderId="0" xfId="0" applyFont="1" applyFill="1" applyAlignment="1">
      <alignment vertical="center"/>
    </xf>
    <xf numFmtId="0" fontId="20" fillId="9" borderId="0" xfId="0" applyFont="1" applyFill="1" applyAlignment="1">
      <alignment horizontal="center" vertical="center" wrapText="1"/>
    </xf>
    <xf numFmtId="3" fontId="20" fillId="9" borderId="0" xfId="0" applyNumberFormat="1" applyFont="1" applyFill="1" applyAlignment="1">
      <alignment horizontal="center" vertical="center"/>
    </xf>
    <xf numFmtId="3" fontId="23" fillId="9" borderId="0" xfId="0" applyNumberFormat="1" applyFont="1" applyFill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165" fontId="20" fillId="9" borderId="0" xfId="0" applyNumberFormat="1" applyFont="1" applyFill="1" applyAlignment="1">
      <alignment horizontal="center" vertical="center"/>
    </xf>
    <xf numFmtId="1" fontId="20" fillId="9" borderId="0" xfId="0" applyNumberFormat="1" applyFont="1" applyFill="1" applyAlignment="1">
      <alignment horizontal="center" vertical="center"/>
    </xf>
    <xf numFmtId="167" fontId="20" fillId="9" borderId="0" xfId="0" applyNumberFormat="1" applyFont="1" applyFill="1" applyAlignment="1">
      <alignment vertical="center"/>
    </xf>
    <xf numFmtId="42" fontId="20" fillId="9" borderId="0" xfId="1" applyFont="1" applyFill="1" applyAlignment="1">
      <alignment horizontal="center" vertical="center"/>
    </xf>
    <xf numFmtId="0" fontId="20" fillId="9" borderId="3" xfId="0" applyFont="1" applyFill="1" applyBorder="1" applyAlignment="1">
      <alignment vertical="center"/>
    </xf>
    <xf numFmtId="0" fontId="20" fillId="9" borderId="3" xfId="0" applyFont="1" applyFill="1" applyBorder="1" applyAlignment="1">
      <alignment horizontal="center" vertical="center" wrapText="1"/>
    </xf>
    <xf numFmtId="3" fontId="20" fillId="9" borderId="3" xfId="0" applyNumberFormat="1" applyFont="1" applyFill="1" applyBorder="1" applyAlignment="1">
      <alignment horizontal="center" vertical="center"/>
    </xf>
    <xf numFmtId="3" fontId="23" fillId="9" borderId="3" xfId="0" applyNumberFormat="1" applyFont="1" applyFill="1" applyBorder="1" applyAlignment="1">
      <alignment horizontal="center" vertical="center"/>
    </xf>
    <xf numFmtId="0" fontId="20" fillId="9" borderId="3" xfId="0" applyFont="1" applyFill="1" applyBorder="1" applyAlignment="1">
      <alignment horizontal="center" vertical="center"/>
    </xf>
    <xf numFmtId="165" fontId="20" fillId="9" borderId="3" xfId="0" applyNumberFormat="1" applyFont="1" applyFill="1" applyBorder="1" applyAlignment="1">
      <alignment horizontal="center" vertical="center"/>
    </xf>
    <xf numFmtId="1" fontId="20" fillId="9" borderId="3" xfId="0" applyNumberFormat="1" applyFont="1" applyFill="1" applyBorder="1" applyAlignment="1">
      <alignment horizontal="center" vertical="center"/>
    </xf>
    <xf numFmtId="167" fontId="20" fillId="9" borderId="3" xfId="0" applyNumberFormat="1" applyFont="1" applyFill="1" applyBorder="1" applyAlignment="1">
      <alignment vertical="center"/>
    </xf>
    <xf numFmtId="42" fontId="20" fillId="9" borderId="3" xfId="1" applyFont="1" applyFill="1" applyBorder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center" vertical="center" wrapText="1"/>
    </xf>
    <xf numFmtId="3" fontId="21" fillId="10" borderId="0" xfId="0" applyNumberFormat="1" applyFont="1" applyFill="1" applyAlignment="1">
      <alignment horizontal="center" vertical="center"/>
    </xf>
    <xf numFmtId="3" fontId="20" fillId="10" borderId="0" xfId="0" applyNumberFormat="1" applyFont="1" applyFill="1" applyAlignment="1">
      <alignment horizontal="center" vertical="center"/>
    </xf>
    <xf numFmtId="3" fontId="23" fillId="10" borderId="0" xfId="0" applyNumberFormat="1" applyFont="1" applyFill="1" applyAlignment="1">
      <alignment horizontal="center" vertical="center"/>
    </xf>
    <xf numFmtId="1" fontId="20" fillId="10" borderId="0" xfId="0" applyNumberFormat="1" applyFont="1" applyFill="1" applyAlignment="1">
      <alignment horizontal="center" vertical="center"/>
    </xf>
    <xf numFmtId="167" fontId="20" fillId="10" borderId="0" xfId="0" applyNumberFormat="1" applyFont="1" applyFill="1" applyAlignment="1">
      <alignment vertical="center"/>
    </xf>
    <xf numFmtId="42" fontId="20" fillId="10" borderId="0" xfId="1" applyFont="1" applyFill="1" applyAlignment="1">
      <alignment horizontal="center" vertical="center"/>
    </xf>
    <xf numFmtId="0" fontId="20" fillId="10" borderId="3" xfId="0" applyFont="1" applyFill="1" applyBorder="1" applyAlignment="1">
      <alignment vertical="center"/>
    </xf>
    <xf numFmtId="0" fontId="20" fillId="10" borderId="3" xfId="0" applyFont="1" applyFill="1" applyBorder="1" applyAlignment="1">
      <alignment horizontal="center" vertical="center" wrapText="1"/>
    </xf>
    <xf numFmtId="3" fontId="21" fillId="10" borderId="3" xfId="0" applyNumberFormat="1" applyFont="1" applyFill="1" applyBorder="1" applyAlignment="1">
      <alignment horizontal="center" vertical="center"/>
    </xf>
    <xf numFmtId="3" fontId="20" fillId="10" borderId="3" xfId="0" applyNumberFormat="1" applyFont="1" applyFill="1" applyBorder="1" applyAlignment="1">
      <alignment horizontal="center" vertical="center"/>
    </xf>
    <xf numFmtId="3" fontId="23" fillId="10" borderId="3" xfId="0" applyNumberFormat="1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165" fontId="20" fillId="10" borderId="3" xfId="0" applyNumberFormat="1" applyFont="1" applyFill="1" applyBorder="1" applyAlignment="1">
      <alignment horizontal="center" vertical="center"/>
    </xf>
    <xf numFmtId="1" fontId="20" fillId="10" borderId="3" xfId="0" applyNumberFormat="1" applyFont="1" applyFill="1" applyBorder="1" applyAlignment="1">
      <alignment horizontal="center" vertical="center"/>
    </xf>
    <xf numFmtId="167" fontId="20" fillId="10" borderId="3" xfId="0" applyNumberFormat="1" applyFont="1" applyFill="1" applyBorder="1" applyAlignment="1">
      <alignment vertical="center"/>
    </xf>
    <xf numFmtId="42" fontId="20" fillId="10" borderId="3" xfId="1" applyFont="1" applyFill="1" applyBorder="1" applyAlignment="1">
      <alignment horizontal="center" vertical="center"/>
    </xf>
    <xf numFmtId="3" fontId="20" fillId="6" borderId="0" xfId="0" applyNumberFormat="1" applyFont="1" applyFill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0" fontId="20" fillId="9" borderId="0" xfId="0" applyFont="1" applyFill="1" applyAlignment="1">
      <alignment horizontal="left" vertical="center" indent="2"/>
    </xf>
    <xf numFmtId="9" fontId="20" fillId="6" borderId="0" xfId="2" applyFont="1" applyFill="1" applyAlignment="1">
      <alignment horizontal="center" vertical="center"/>
    </xf>
    <xf numFmtId="42" fontId="24" fillId="0" borderId="0" xfId="1" applyFont="1" applyAlignment="1">
      <alignment vertical="center"/>
    </xf>
    <xf numFmtId="0" fontId="25" fillId="9" borderId="0" xfId="0" applyFont="1" applyFill="1" applyAlignment="1">
      <alignment vertical="center"/>
    </xf>
    <xf numFmtId="0" fontId="19" fillId="9" borderId="0" xfId="0" applyFont="1" applyFill="1" applyAlignment="1">
      <alignment vertical="center"/>
    </xf>
    <xf numFmtId="0" fontId="26" fillId="9" borderId="0" xfId="0" applyFont="1" applyFill="1" applyAlignment="1">
      <alignment vertical="center"/>
    </xf>
    <xf numFmtId="167" fontId="19" fillId="9" borderId="0" xfId="0" applyNumberFormat="1" applyFont="1" applyFill="1" applyAlignment="1">
      <alignment vertical="center"/>
    </xf>
    <xf numFmtId="0" fontId="19" fillId="5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3" fontId="27" fillId="9" borderId="3" xfId="0" applyNumberFormat="1" applyFont="1" applyFill="1" applyBorder="1" applyAlignment="1">
      <alignment horizontal="center" vertical="center"/>
    </xf>
    <xf numFmtId="166" fontId="23" fillId="9" borderId="3" xfId="0" applyNumberFormat="1" applyFont="1" applyFill="1" applyBorder="1" applyAlignment="1">
      <alignment horizontal="center" vertical="center"/>
    </xf>
    <xf numFmtId="166" fontId="20" fillId="9" borderId="3" xfId="0" applyNumberFormat="1" applyFont="1" applyFill="1" applyBorder="1" applyAlignment="1">
      <alignment vertical="center"/>
    </xf>
    <xf numFmtId="166" fontId="20" fillId="9" borderId="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3" fontId="20" fillId="9" borderId="3" xfId="0" applyNumberFormat="1" applyFont="1" applyFill="1" applyBorder="1" applyAlignment="1">
      <alignment horizontal="left" vertical="center"/>
    </xf>
    <xf numFmtId="0" fontId="15" fillId="9" borderId="0" xfId="0" applyFont="1" applyFill="1" applyAlignment="1">
      <alignment horizontal="center" vertical="center"/>
    </xf>
    <xf numFmtId="4" fontId="15" fillId="9" borderId="0" xfId="0" applyNumberFormat="1" applyFont="1" applyFill="1" applyAlignment="1">
      <alignment horizontal="center" vertical="center"/>
    </xf>
    <xf numFmtId="1" fontId="15" fillId="9" borderId="0" xfId="0" applyNumberFormat="1" applyFont="1" applyFill="1" applyAlignment="1">
      <alignment horizontal="center" vertical="center"/>
    </xf>
    <xf numFmtId="9" fontId="14" fillId="9" borderId="0" xfId="0" applyNumberFormat="1" applyFont="1" applyFill="1" applyAlignment="1">
      <alignment horizontal="right" vertical="center"/>
    </xf>
    <xf numFmtId="42" fontId="24" fillId="9" borderId="0" xfId="1" applyFont="1" applyFill="1" applyAlignment="1">
      <alignment horizontal="center" vertical="center"/>
    </xf>
    <xf numFmtId="0" fontId="20" fillId="13" borderId="0" xfId="0" applyFont="1" applyFill="1" applyAlignment="1">
      <alignment vertical="center"/>
    </xf>
    <xf numFmtId="3" fontId="20" fillId="13" borderId="0" xfId="0" applyNumberFormat="1" applyFont="1" applyFill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0" fontId="20" fillId="13" borderId="0" xfId="0" applyFont="1" applyFill="1" applyAlignment="1">
      <alignment horizontal="left" vertical="center" indent="2"/>
    </xf>
    <xf numFmtId="9" fontId="20" fillId="13" borderId="0" xfId="2" applyFont="1" applyFill="1" applyAlignment="1">
      <alignment horizontal="center" vertical="center"/>
    </xf>
    <xf numFmtId="0" fontId="20" fillId="13" borderId="0" xfId="0" applyFont="1" applyFill="1" applyAlignment="1">
      <alignment horizontal="right" vertical="center"/>
    </xf>
    <xf numFmtId="4" fontId="20" fillId="13" borderId="0" xfId="0" applyNumberFormat="1" applyFont="1" applyFill="1" applyAlignment="1">
      <alignment horizontal="left" vertical="center"/>
    </xf>
    <xf numFmtId="42" fontId="24" fillId="13" borderId="0" xfId="1" applyFont="1" applyFill="1" applyAlignment="1">
      <alignment horizontal="center" vertical="center"/>
    </xf>
    <xf numFmtId="0" fontId="14" fillId="13" borderId="0" xfId="0" applyFont="1" applyFill="1" applyAlignment="1">
      <alignment vertical="center"/>
    </xf>
    <xf numFmtId="4" fontId="0" fillId="0" borderId="0" xfId="0" applyNumberFormat="1"/>
    <xf numFmtId="0" fontId="28" fillId="9" borderId="0" xfId="0" applyFont="1" applyFill="1" applyAlignment="1">
      <alignment vertical="center"/>
    </xf>
    <xf numFmtId="0" fontId="29" fillId="9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30" fillId="9" borderId="0" xfId="0" applyFont="1" applyFill="1" applyAlignment="1">
      <alignment vertical="center"/>
    </xf>
    <xf numFmtId="0" fontId="31" fillId="9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32" fillId="9" borderId="0" xfId="0" applyFont="1" applyFill="1" applyAlignment="1">
      <alignment vertical="center"/>
    </xf>
    <xf numFmtId="0" fontId="33" fillId="9" borderId="0" xfId="0" applyFont="1" applyFill="1" applyAlignment="1">
      <alignment vertical="center"/>
    </xf>
    <xf numFmtId="0" fontId="34" fillId="9" borderId="0" xfId="0" applyFont="1" applyFill="1" applyAlignment="1">
      <alignment horizontal="center" vertical="center"/>
    </xf>
    <xf numFmtId="3" fontId="34" fillId="9" borderId="0" xfId="0" applyNumberFormat="1" applyFont="1" applyFill="1" applyAlignment="1">
      <alignment horizontal="center" vertical="center"/>
    </xf>
    <xf numFmtId="0" fontId="35" fillId="9" borderId="0" xfId="0" applyFont="1" applyFill="1" applyAlignment="1">
      <alignment vertical="center"/>
    </xf>
    <xf numFmtId="3" fontId="29" fillId="9" borderId="0" xfId="0" applyNumberFormat="1" applyFont="1" applyFill="1" applyAlignment="1">
      <alignment vertical="center"/>
    </xf>
    <xf numFmtId="167" fontId="29" fillId="9" borderId="0" xfId="0" applyNumberFormat="1" applyFont="1" applyFill="1" applyAlignment="1">
      <alignment vertical="center"/>
    </xf>
    <xf numFmtId="0" fontId="35" fillId="0" borderId="0" xfId="0" applyFont="1" applyAlignment="1">
      <alignment vertical="center"/>
    </xf>
    <xf numFmtId="42" fontId="36" fillId="9" borderId="0" xfId="1" applyFont="1" applyFill="1" applyAlignment="1">
      <alignment vertical="center"/>
    </xf>
    <xf numFmtId="170" fontId="29" fillId="0" borderId="0" xfId="0" applyNumberFormat="1" applyFont="1" applyAlignment="1">
      <alignment vertical="center"/>
    </xf>
    <xf numFmtId="0" fontId="38" fillId="9" borderId="0" xfId="0" applyFont="1" applyFill="1" applyAlignment="1">
      <alignment vertical="center"/>
    </xf>
    <xf numFmtId="164" fontId="39" fillId="9" borderId="0" xfId="1" applyNumberFormat="1" applyFont="1" applyFill="1" applyAlignment="1">
      <alignment vertical="center"/>
    </xf>
    <xf numFmtId="167" fontId="41" fillId="9" borderId="0" xfId="0" applyNumberFormat="1" applyFont="1" applyFill="1" applyAlignment="1">
      <alignment vertical="center"/>
    </xf>
    <xf numFmtId="0" fontId="42" fillId="9" borderId="0" xfId="0" applyFont="1" applyFill="1" applyAlignment="1">
      <alignment vertical="center"/>
    </xf>
    <xf numFmtId="0" fontId="35" fillId="5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166" fontId="38" fillId="9" borderId="3" xfId="0" applyNumberFormat="1" applyFont="1" applyFill="1" applyBorder="1" applyAlignment="1">
      <alignment horizontal="center" vertical="center" wrapText="1"/>
    </xf>
    <xf numFmtId="3" fontId="43" fillId="9" borderId="3" xfId="0" applyNumberFormat="1" applyFont="1" applyFill="1" applyBorder="1" applyAlignment="1">
      <alignment horizontal="center" vertical="center"/>
    </xf>
    <xf numFmtId="3" fontId="38" fillId="9" borderId="3" xfId="0" applyNumberFormat="1" applyFont="1" applyFill="1" applyBorder="1" applyAlignment="1">
      <alignment horizontal="center" vertical="center"/>
    </xf>
    <xf numFmtId="3" fontId="44" fillId="9" borderId="3" xfId="0" applyNumberFormat="1" applyFont="1" applyFill="1" applyBorder="1" applyAlignment="1">
      <alignment horizontal="center" vertical="center"/>
    </xf>
    <xf numFmtId="1" fontId="38" fillId="9" borderId="3" xfId="0" applyNumberFormat="1" applyFont="1" applyFill="1" applyBorder="1" applyAlignment="1">
      <alignment horizontal="center" vertical="center"/>
    </xf>
    <xf numFmtId="42" fontId="38" fillId="9" borderId="3" xfId="1" applyFont="1" applyFill="1" applyBorder="1" applyAlignment="1">
      <alignment horizontal="center" vertical="center"/>
    </xf>
    <xf numFmtId="1" fontId="29" fillId="0" borderId="0" xfId="0" applyNumberFormat="1" applyFont="1" applyAlignment="1">
      <alignment vertical="center"/>
    </xf>
    <xf numFmtId="42" fontId="29" fillId="0" borderId="0" xfId="0" applyNumberFormat="1" applyFont="1" applyAlignment="1">
      <alignment vertical="center"/>
    </xf>
    <xf numFmtId="42" fontId="29" fillId="9" borderId="0" xfId="0" applyNumberFormat="1" applyFont="1" applyFill="1" applyAlignment="1">
      <alignment vertical="center"/>
    </xf>
    <xf numFmtId="14" fontId="35" fillId="9" borderId="0" xfId="0" applyNumberFormat="1" applyFont="1" applyFill="1" applyAlignment="1">
      <alignment vertical="center"/>
    </xf>
    <xf numFmtId="0" fontId="14" fillId="8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31" fillId="9" borderId="0" xfId="0" applyFont="1" applyFill="1" applyAlignment="1">
      <alignment horizontal="left" vertical="center" wrapText="1"/>
    </xf>
    <xf numFmtId="3" fontId="31" fillId="6" borderId="0" xfId="0" applyNumberFormat="1" applyFont="1" applyFill="1" applyAlignment="1">
      <alignment horizontal="center" vertical="center"/>
    </xf>
    <xf numFmtId="0" fontId="37" fillId="12" borderId="0" xfId="0" applyFont="1" applyFill="1" applyAlignment="1">
      <alignment horizontal="center" vertical="center"/>
    </xf>
    <xf numFmtId="0" fontId="40" fillId="9" borderId="0" xfId="0" applyFont="1" applyFill="1" applyAlignment="1">
      <alignment horizontal="center" vertical="center"/>
    </xf>
    <xf numFmtId="0" fontId="35" fillId="8" borderId="0" xfId="0" applyFont="1" applyFill="1" applyAlignment="1">
      <alignment horizontal="center" vertical="center"/>
    </xf>
    <xf numFmtId="164" fontId="31" fillId="9" borderId="0" xfId="1" applyNumberFormat="1" applyFont="1" applyFill="1" applyAlignment="1">
      <alignment horizontal="center" vertical="center"/>
    </xf>
    <xf numFmtId="0" fontId="37" fillId="11" borderId="0" xfId="0" applyFont="1" applyFill="1" applyAlignment="1">
      <alignment horizontal="center" vertical="center"/>
    </xf>
    <xf numFmtId="4" fontId="20" fillId="13" borderId="0" xfId="0" applyNumberFormat="1" applyFont="1" applyFill="1" applyAlignment="1">
      <alignment horizontal="center" vertical="center"/>
    </xf>
    <xf numFmtId="164" fontId="24" fillId="13" borderId="0" xfId="1" applyNumberFormat="1" applyFont="1" applyFill="1" applyAlignment="1">
      <alignment horizontal="center" vertical="center"/>
    </xf>
    <xf numFmtId="3" fontId="20" fillId="13" borderId="0" xfId="0" applyNumberFormat="1" applyFont="1" applyFill="1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52"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Propuesta co-esfuerzo adquisición suelos</a:t>
            </a:r>
          </a:p>
          <a:p>
            <a:pPr>
              <a:defRPr sz="2400"/>
            </a:pPr>
            <a:r>
              <a:rPr lang="en-US" sz="1400"/>
              <a:t>Fondo Solidario de Elección de Vivienda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areaChart>
        <c:grouping val="stacked"/>
        <c:varyColors val="0"/>
        <c:ser>
          <c:idx val="1"/>
          <c:order val="1"/>
          <c:tx>
            <c:strRef>
              <c:f>'Coesfuerzo suelo v.02 (2)'!$B$45</c:f>
              <c:strCache>
                <c:ptCount val="1"/>
                <c:pt idx="0">
                  <c:v>Subsidio base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'Coesfuerzo suelo v.02 (2)'!$A$46:$A$64</c:f>
              <c:numCache>
                <c:formatCode>#,##0</c:formatCode>
                <c:ptCount val="19"/>
                <c:pt idx="0">
                  <c:v>800</c:v>
                </c:pt>
                <c:pt idx="1">
                  <c:v>820</c:v>
                </c:pt>
                <c:pt idx="2">
                  <c:v>840</c:v>
                </c:pt>
                <c:pt idx="3">
                  <c:v>860</c:v>
                </c:pt>
                <c:pt idx="4">
                  <c:v>880</c:v>
                </c:pt>
                <c:pt idx="5">
                  <c:v>900</c:v>
                </c:pt>
                <c:pt idx="6">
                  <c:v>920</c:v>
                </c:pt>
                <c:pt idx="7">
                  <c:v>940</c:v>
                </c:pt>
                <c:pt idx="8">
                  <c:v>960</c:v>
                </c:pt>
                <c:pt idx="9">
                  <c:v>980</c:v>
                </c:pt>
                <c:pt idx="10">
                  <c:v>1000</c:v>
                </c:pt>
                <c:pt idx="11">
                  <c:v>1020</c:v>
                </c:pt>
                <c:pt idx="12">
                  <c:v>1040</c:v>
                </c:pt>
                <c:pt idx="13">
                  <c:v>1060</c:v>
                </c:pt>
                <c:pt idx="14">
                  <c:v>1080</c:v>
                </c:pt>
                <c:pt idx="15">
                  <c:v>1100</c:v>
                </c:pt>
                <c:pt idx="16">
                  <c:v>1120</c:v>
                </c:pt>
                <c:pt idx="17">
                  <c:v>1140</c:v>
                </c:pt>
                <c:pt idx="18">
                  <c:v>1160</c:v>
                </c:pt>
              </c:numCache>
            </c:numRef>
          </c:cat>
          <c:val>
            <c:numRef>
              <c:f>'Coesfuerzo suelo v.02 (2)'!$B$46:$B$64</c:f>
              <c:numCache>
                <c:formatCode>#,##0</c:formatCode>
                <c:ptCount val="19"/>
                <c:pt idx="0">
                  <c:v>785</c:v>
                </c:pt>
                <c:pt idx="1">
                  <c:v>805</c:v>
                </c:pt>
                <c:pt idx="2">
                  <c:v>825</c:v>
                </c:pt>
                <c:pt idx="3">
                  <c:v>845</c:v>
                </c:pt>
                <c:pt idx="4">
                  <c:v>865</c:v>
                </c:pt>
                <c:pt idx="5">
                  <c:v>885</c:v>
                </c:pt>
                <c:pt idx="6">
                  <c:v>885</c:v>
                </c:pt>
                <c:pt idx="7">
                  <c:v>885</c:v>
                </c:pt>
                <c:pt idx="8">
                  <c:v>885</c:v>
                </c:pt>
                <c:pt idx="9">
                  <c:v>885</c:v>
                </c:pt>
                <c:pt idx="10">
                  <c:v>885</c:v>
                </c:pt>
                <c:pt idx="11">
                  <c:v>885</c:v>
                </c:pt>
                <c:pt idx="12">
                  <c:v>885</c:v>
                </c:pt>
                <c:pt idx="13">
                  <c:v>885</c:v>
                </c:pt>
                <c:pt idx="14">
                  <c:v>885</c:v>
                </c:pt>
                <c:pt idx="15">
                  <c:v>885</c:v>
                </c:pt>
                <c:pt idx="16">
                  <c:v>885</c:v>
                </c:pt>
                <c:pt idx="17">
                  <c:v>885</c:v>
                </c:pt>
                <c:pt idx="18">
                  <c:v>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A2-4477-BD1C-775549A27DF1}"/>
            </c:ext>
          </c:extLst>
        </c:ser>
        <c:ser>
          <c:idx val="2"/>
          <c:order val="2"/>
          <c:tx>
            <c:strRef>
              <c:f>'Coesfuerzo suelo v.02 (2)'!$C$45</c:f>
              <c:strCache>
                <c:ptCount val="1"/>
                <c:pt idx="0">
                  <c:v>Ahorro base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'Coesfuerzo suelo v.02 (2)'!$A$46:$A$64</c:f>
              <c:numCache>
                <c:formatCode>#,##0</c:formatCode>
                <c:ptCount val="19"/>
                <c:pt idx="0">
                  <c:v>800</c:v>
                </c:pt>
                <c:pt idx="1">
                  <c:v>820</c:v>
                </c:pt>
                <c:pt idx="2">
                  <c:v>840</c:v>
                </c:pt>
                <c:pt idx="3">
                  <c:v>860</c:v>
                </c:pt>
                <c:pt idx="4">
                  <c:v>880</c:v>
                </c:pt>
                <c:pt idx="5">
                  <c:v>900</c:v>
                </c:pt>
                <c:pt idx="6">
                  <c:v>920</c:v>
                </c:pt>
                <c:pt idx="7">
                  <c:v>940</c:v>
                </c:pt>
                <c:pt idx="8">
                  <c:v>960</c:v>
                </c:pt>
                <c:pt idx="9">
                  <c:v>980</c:v>
                </c:pt>
                <c:pt idx="10">
                  <c:v>1000</c:v>
                </c:pt>
                <c:pt idx="11">
                  <c:v>1020</c:v>
                </c:pt>
                <c:pt idx="12">
                  <c:v>1040</c:v>
                </c:pt>
                <c:pt idx="13">
                  <c:v>1060</c:v>
                </c:pt>
                <c:pt idx="14">
                  <c:v>1080</c:v>
                </c:pt>
                <c:pt idx="15">
                  <c:v>1100</c:v>
                </c:pt>
                <c:pt idx="16">
                  <c:v>1120</c:v>
                </c:pt>
                <c:pt idx="17">
                  <c:v>1140</c:v>
                </c:pt>
                <c:pt idx="18">
                  <c:v>1160</c:v>
                </c:pt>
              </c:numCache>
            </c:numRef>
          </c:cat>
          <c:val>
            <c:numRef>
              <c:f>'Coesfuerzo suelo v.02 (2)'!$C$46:$C$64</c:f>
              <c:numCache>
                <c:formatCode>#,##0</c:formatCode>
                <c:ptCount val="19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A2-4477-BD1C-775549A27DF1}"/>
            </c:ext>
          </c:extLst>
        </c:ser>
        <c:ser>
          <c:idx val="3"/>
          <c:order val="3"/>
          <c:tx>
            <c:strRef>
              <c:f>'Coesfuerzo suelo v.02 (2)'!$D$45</c:f>
              <c:strCache>
                <c:ptCount val="1"/>
                <c:pt idx="0">
                  <c:v>Ahorro adicional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'Coesfuerzo suelo v.02 (2)'!$A$46:$A$64</c:f>
              <c:numCache>
                <c:formatCode>#,##0</c:formatCode>
                <c:ptCount val="19"/>
                <c:pt idx="0">
                  <c:v>800</c:v>
                </c:pt>
                <c:pt idx="1">
                  <c:v>820</c:v>
                </c:pt>
                <c:pt idx="2">
                  <c:v>840</c:v>
                </c:pt>
                <c:pt idx="3">
                  <c:v>860</c:v>
                </c:pt>
                <c:pt idx="4">
                  <c:v>880</c:v>
                </c:pt>
                <c:pt idx="5">
                  <c:v>900</c:v>
                </c:pt>
                <c:pt idx="6">
                  <c:v>920</c:v>
                </c:pt>
                <c:pt idx="7">
                  <c:v>940</c:v>
                </c:pt>
                <c:pt idx="8">
                  <c:v>960</c:v>
                </c:pt>
                <c:pt idx="9">
                  <c:v>980</c:v>
                </c:pt>
                <c:pt idx="10">
                  <c:v>1000</c:v>
                </c:pt>
                <c:pt idx="11">
                  <c:v>1020</c:v>
                </c:pt>
                <c:pt idx="12">
                  <c:v>1040</c:v>
                </c:pt>
                <c:pt idx="13">
                  <c:v>1060</c:v>
                </c:pt>
                <c:pt idx="14">
                  <c:v>1080</c:v>
                </c:pt>
                <c:pt idx="15">
                  <c:v>1100</c:v>
                </c:pt>
                <c:pt idx="16">
                  <c:v>1120</c:v>
                </c:pt>
                <c:pt idx="17">
                  <c:v>1140</c:v>
                </c:pt>
                <c:pt idx="18">
                  <c:v>1160</c:v>
                </c:pt>
              </c:numCache>
            </c:numRef>
          </c:cat>
          <c:val>
            <c:numRef>
              <c:f>'Coesfuerzo suelo v.02 (2)'!$D$46:$D$64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  <c:pt idx="12">
                  <c:v>35</c:v>
                </c:pt>
                <c:pt idx="13">
                  <c:v>40</c:v>
                </c:pt>
                <c:pt idx="14">
                  <c:v>45</c:v>
                </c:pt>
                <c:pt idx="15">
                  <c:v>50</c:v>
                </c:pt>
                <c:pt idx="16">
                  <c:v>55</c:v>
                </c:pt>
                <c:pt idx="17">
                  <c:v>60</c:v>
                </c:pt>
                <c:pt idx="18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A2-4477-BD1C-775549A27DF1}"/>
            </c:ext>
          </c:extLst>
        </c:ser>
        <c:ser>
          <c:idx val="4"/>
          <c:order val="4"/>
          <c:tx>
            <c:strRef>
              <c:f>'Coesfuerzo suelo v.02 (2)'!$E$45</c:f>
              <c:strCache>
                <c:ptCount val="1"/>
                <c:pt idx="0">
                  <c:v>Subsidio adicional compra suelo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'Coesfuerzo suelo v.02 (2)'!$A$46:$A$64</c:f>
              <c:numCache>
                <c:formatCode>#,##0</c:formatCode>
                <c:ptCount val="19"/>
                <c:pt idx="0">
                  <c:v>800</c:v>
                </c:pt>
                <c:pt idx="1">
                  <c:v>820</c:v>
                </c:pt>
                <c:pt idx="2">
                  <c:v>840</c:v>
                </c:pt>
                <c:pt idx="3">
                  <c:v>860</c:v>
                </c:pt>
                <c:pt idx="4">
                  <c:v>880</c:v>
                </c:pt>
                <c:pt idx="5">
                  <c:v>900</c:v>
                </c:pt>
                <c:pt idx="6">
                  <c:v>920</c:v>
                </c:pt>
                <c:pt idx="7">
                  <c:v>940</c:v>
                </c:pt>
                <c:pt idx="8">
                  <c:v>960</c:v>
                </c:pt>
                <c:pt idx="9">
                  <c:v>980</c:v>
                </c:pt>
                <c:pt idx="10">
                  <c:v>1000</c:v>
                </c:pt>
                <c:pt idx="11">
                  <c:v>1020</c:v>
                </c:pt>
                <c:pt idx="12">
                  <c:v>1040</c:v>
                </c:pt>
                <c:pt idx="13">
                  <c:v>1060</c:v>
                </c:pt>
                <c:pt idx="14">
                  <c:v>1080</c:v>
                </c:pt>
                <c:pt idx="15">
                  <c:v>1100</c:v>
                </c:pt>
                <c:pt idx="16">
                  <c:v>1120</c:v>
                </c:pt>
                <c:pt idx="17">
                  <c:v>1140</c:v>
                </c:pt>
                <c:pt idx="18">
                  <c:v>1160</c:v>
                </c:pt>
              </c:numCache>
            </c:numRef>
          </c:cat>
          <c:val>
            <c:numRef>
              <c:f>'Coesfuerzo suelo v.02 (2)'!$E$46:$E$64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</c:v>
                </c:pt>
                <c:pt idx="7">
                  <c:v>30</c:v>
                </c:pt>
                <c:pt idx="8">
                  <c:v>45</c:v>
                </c:pt>
                <c:pt idx="9">
                  <c:v>60</c:v>
                </c:pt>
                <c:pt idx="10">
                  <c:v>75</c:v>
                </c:pt>
                <c:pt idx="11">
                  <c:v>90</c:v>
                </c:pt>
                <c:pt idx="12">
                  <c:v>105</c:v>
                </c:pt>
                <c:pt idx="13">
                  <c:v>120</c:v>
                </c:pt>
                <c:pt idx="14">
                  <c:v>135</c:v>
                </c:pt>
                <c:pt idx="15">
                  <c:v>150</c:v>
                </c:pt>
                <c:pt idx="16">
                  <c:v>165</c:v>
                </c:pt>
                <c:pt idx="17">
                  <c:v>180</c:v>
                </c:pt>
                <c:pt idx="18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A2-4477-BD1C-775549A27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960680"/>
        <c:axId val="608785928"/>
      </c:areaChart>
      <c:lineChart>
        <c:grouping val="stacked"/>
        <c:varyColors val="0"/>
        <c:ser>
          <c:idx val="0"/>
          <c:order val="0"/>
          <c:tx>
            <c:strRef>
              <c:f>'Coesfuerzo suelo v.02 (2)'!$A$45</c:f>
              <c:strCache>
                <c:ptCount val="1"/>
                <c:pt idx="0">
                  <c:v>Precio vivienda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'Coesfuerzo suelo v.02 (2)'!$A$46:$A$64</c:f>
              <c:numCache>
                <c:formatCode>#,##0</c:formatCode>
                <c:ptCount val="19"/>
                <c:pt idx="0">
                  <c:v>800</c:v>
                </c:pt>
                <c:pt idx="1">
                  <c:v>820</c:v>
                </c:pt>
                <c:pt idx="2">
                  <c:v>840</c:v>
                </c:pt>
                <c:pt idx="3">
                  <c:v>860</c:v>
                </c:pt>
                <c:pt idx="4">
                  <c:v>880</c:v>
                </c:pt>
                <c:pt idx="5">
                  <c:v>900</c:v>
                </c:pt>
                <c:pt idx="6">
                  <c:v>920</c:v>
                </c:pt>
                <c:pt idx="7">
                  <c:v>940</c:v>
                </c:pt>
                <c:pt idx="8">
                  <c:v>960</c:v>
                </c:pt>
                <c:pt idx="9">
                  <c:v>980</c:v>
                </c:pt>
                <c:pt idx="10">
                  <c:v>1000</c:v>
                </c:pt>
                <c:pt idx="11">
                  <c:v>1020</c:v>
                </c:pt>
                <c:pt idx="12">
                  <c:v>1040</c:v>
                </c:pt>
                <c:pt idx="13">
                  <c:v>1060</c:v>
                </c:pt>
                <c:pt idx="14">
                  <c:v>1080</c:v>
                </c:pt>
                <c:pt idx="15">
                  <c:v>1100</c:v>
                </c:pt>
                <c:pt idx="16">
                  <c:v>1120</c:v>
                </c:pt>
                <c:pt idx="17">
                  <c:v>1140</c:v>
                </c:pt>
                <c:pt idx="18">
                  <c:v>1160</c:v>
                </c:pt>
              </c:numCache>
            </c:numRef>
          </c:cat>
          <c:val>
            <c:numRef>
              <c:f>'Coesfuerzo suelo v.02 (2)'!$A$46:$A$64</c:f>
              <c:numCache>
                <c:formatCode>#,##0</c:formatCode>
                <c:ptCount val="19"/>
                <c:pt idx="0">
                  <c:v>800</c:v>
                </c:pt>
                <c:pt idx="1">
                  <c:v>820</c:v>
                </c:pt>
                <c:pt idx="2">
                  <c:v>840</c:v>
                </c:pt>
                <c:pt idx="3">
                  <c:v>860</c:v>
                </c:pt>
                <c:pt idx="4">
                  <c:v>880</c:v>
                </c:pt>
                <c:pt idx="5">
                  <c:v>900</c:v>
                </c:pt>
                <c:pt idx="6">
                  <c:v>920</c:v>
                </c:pt>
                <c:pt idx="7">
                  <c:v>940</c:v>
                </c:pt>
                <c:pt idx="8">
                  <c:v>960</c:v>
                </c:pt>
                <c:pt idx="9">
                  <c:v>980</c:v>
                </c:pt>
                <c:pt idx="10">
                  <c:v>1000</c:v>
                </c:pt>
                <c:pt idx="11">
                  <c:v>1020</c:v>
                </c:pt>
                <c:pt idx="12">
                  <c:v>1040</c:v>
                </c:pt>
                <c:pt idx="13">
                  <c:v>1060</c:v>
                </c:pt>
                <c:pt idx="14">
                  <c:v>1080</c:v>
                </c:pt>
                <c:pt idx="15">
                  <c:v>1100</c:v>
                </c:pt>
                <c:pt idx="16">
                  <c:v>1120</c:v>
                </c:pt>
                <c:pt idx="17">
                  <c:v>1140</c:v>
                </c:pt>
                <c:pt idx="18">
                  <c:v>1160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A2-4477-BD1C-775549A27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828016"/>
        <c:axId val="606827032"/>
      </c:lineChart>
      <c:valAx>
        <c:axId val="6068270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6828016"/>
        <c:crosses val="max"/>
        <c:crossBetween val="between"/>
      </c:valAx>
      <c:catAx>
        <c:axId val="60682801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6827032"/>
        <c:crosses val="autoZero"/>
        <c:auto val="1"/>
        <c:lblAlgn val="ctr"/>
        <c:lblOffset val="100"/>
        <c:noMultiLvlLbl val="0"/>
      </c:catAx>
      <c:valAx>
        <c:axId val="6087859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0960680"/>
        <c:crosses val="autoZero"/>
        <c:crossBetween val="between"/>
      </c:valAx>
      <c:catAx>
        <c:axId val="6009606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608785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'Propuesta AVC'!$J$16</c:f>
              <c:strCache>
                <c:ptCount val="1"/>
                <c:pt idx="0">
                  <c:v>Subsidio base (UF)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'Propuesta AVC'!$I$17:$I$107</c:f>
              <c:numCache>
                <c:formatCode>#,##0</c:formatCode>
                <c:ptCount val="91"/>
                <c:pt idx="0">
                  <c:v>760</c:v>
                </c:pt>
                <c:pt idx="1">
                  <c:v>766</c:v>
                </c:pt>
                <c:pt idx="2">
                  <c:v>772</c:v>
                </c:pt>
                <c:pt idx="3">
                  <c:v>778</c:v>
                </c:pt>
                <c:pt idx="4">
                  <c:v>784</c:v>
                </c:pt>
                <c:pt idx="5">
                  <c:v>790</c:v>
                </c:pt>
                <c:pt idx="6">
                  <c:v>796</c:v>
                </c:pt>
                <c:pt idx="7">
                  <c:v>802</c:v>
                </c:pt>
                <c:pt idx="8">
                  <c:v>808</c:v>
                </c:pt>
                <c:pt idx="9">
                  <c:v>814</c:v>
                </c:pt>
                <c:pt idx="10">
                  <c:v>820</c:v>
                </c:pt>
                <c:pt idx="11">
                  <c:v>826</c:v>
                </c:pt>
                <c:pt idx="12">
                  <c:v>832</c:v>
                </c:pt>
                <c:pt idx="13">
                  <c:v>838</c:v>
                </c:pt>
                <c:pt idx="14">
                  <c:v>844</c:v>
                </c:pt>
                <c:pt idx="15">
                  <c:v>850</c:v>
                </c:pt>
                <c:pt idx="16">
                  <c:v>856</c:v>
                </c:pt>
                <c:pt idx="17">
                  <c:v>862</c:v>
                </c:pt>
                <c:pt idx="18">
                  <c:v>868</c:v>
                </c:pt>
                <c:pt idx="19">
                  <c:v>874</c:v>
                </c:pt>
                <c:pt idx="20">
                  <c:v>880</c:v>
                </c:pt>
                <c:pt idx="21">
                  <c:v>886</c:v>
                </c:pt>
                <c:pt idx="22">
                  <c:v>892</c:v>
                </c:pt>
                <c:pt idx="23">
                  <c:v>898</c:v>
                </c:pt>
                <c:pt idx="24">
                  <c:v>904</c:v>
                </c:pt>
                <c:pt idx="25">
                  <c:v>910</c:v>
                </c:pt>
                <c:pt idx="26">
                  <c:v>916</c:v>
                </c:pt>
                <c:pt idx="27">
                  <c:v>922</c:v>
                </c:pt>
                <c:pt idx="28">
                  <c:v>928</c:v>
                </c:pt>
                <c:pt idx="29">
                  <c:v>934</c:v>
                </c:pt>
                <c:pt idx="30">
                  <c:v>940</c:v>
                </c:pt>
                <c:pt idx="31">
                  <c:v>944</c:v>
                </c:pt>
                <c:pt idx="32">
                  <c:v>948</c:v>
                </c:pt>
                <c:pt idx="33">
                  <c:v>952</c:v>
                </c:pt>
                <c:pt idx="34">
                  <c:v>956</c:v>
                </c:pt>
                <c:pt idx="35">
                  <c:v>960</c:v>
                </c:pt>
                <c:pt idx="36">
                  <c:v>964</c:v>
                </c:pt>
                <c:pt idx="37">
                  <c:v>968</c:v>
                </c:pt>
                <c:pt idx="38">
                  <c:v>972</c:v>
                </c:pt>
                <c:pt idx="39">
                  <c:v>976</c:v>
                </c:pt>
                <c:pt idx="40">
                  <c:v>980</c:v>
                </c:pt>
                <c:pt idx="41">
                  <c:v>984</c:v>
                </c:pt>
                <c:pt idx="42">
                  <c:v>988</c:v>
                </c:pt>
                <c:pt idx="43">
                  <c:v>992</c:v>
                </c:pt>
                <c:pt idx="44">
                  <c:v>996</c:v>
                </c:pt>
                <c:pt idx="45">
                  <c:v>1000</c:v>
                </c:pt>
                <c:pt idx="46">
                  <c:v>1004</c:v>
                </c:pt>
                <c:pt idx="47">
                  <c:v>1008</c:v>
                </c:pt>
                <c:pt idx="48">
                  <c:v>1012</c:v>
                </c:pt>
                <c:pt idx="49">
                  <c:v>1016</c:v>
                </c:pt>
                <c:pt idx="50">
                  <c:v>1020</c:v>
                </c:pt>
                <c:pt idx="51">
                  <c:v>1024</c:v>
                </c:pt>
                <c:pt idx="52">
                  <c:v>1028</c:v>
                </c:pt>
                <c:pt idx="53">
                  <c:v>1032</c:v>
                </c:pt>
                <c:pt idx="54">
                  <c:v>1036</c:v>
                </c:pt>
                <c:pt idx="55">
                  <c:v>1040</c:v>
                </c:pt>
                <c:pt idx="56">
                  <c:v>1044</c:v>
                </c:pt>
                <c:pt idx="57">
                  <c:v>1048</c:v>
                </c:pt>
                <c:pt idx="58">
                  <c:v>1052</c:v>
                </c:pt>
                <c:pt idx="59">
                  <c:v>1056</c:v>
                </c:pt>
                <c:pt idx="60">
                  <c:v>1060</c:v>
                </c:pt>
                <c:pt idx="61">
                  <c:v>1064</c:v>
                </c:pt>
                <c:pt idx="62">
                  <c:v>1068</c:v>
                </c:pt>
                <c:pt idx="63">
                  <c:v>1072</c:v>
                </c:pt>
                <c:pt idx="64">
                  <c:v>1076</c:v>
                </c:pt>
                <c:pt idx="65">
                  <c:v>1080</c:v>
                </c:pt>
                <c:pt idx="66">
                  <c:v>1084</c:v>
                </c:pt>
                <c:pt idx="67">
                  <c:v>1088</c:v>
                </c:pt>
                <c:pt idx="68">
                  <c:v>1092</c:v>
                </c:pt>
                <c:pt idx="69">
                  <c:v>1096</c:v>
                </c:pt>
                <c:pt idx="70">
                  <c:v>1100</c:v>
                </c:pt>
                <c:pt idx="71">
                  <c:v>1104</c:v>
                </c:pt>
                <c:pt idx="72">
                  <c:v>1108</c:v>
                </c:pt>
                <c:pt idx="73">
                  <c:v>1112</c:v>
                </c:pt>
                <c:pt idx="74">
                  <c:v>1116</c:v>
                </c:pt>
                <c:pt idx="75">
                  <c:v>1120</c:v>
                </c:pt>
                <c:pt idx="76">
                  <c:v>1124</c:v>
                </c:pt>
                <c:pt idx="77">
                  <c:v>1128</c:v>
                </c:pt>
                <c:pt idx="78">
                  <c:v>1132</c:v>
                </c:pt>
                <c:pt idx="79">
                  <c:v>1136</c:v>
                </c:pt>
                <c:pt idx="80">
                  <c:v>1140</c:v>
                </c:pt>
                <c:pt idx="81">
                  <c:v>1144</c:v>
                </c:pt>
                <c:pt idx="82">
                  <c:v>1148</c:v>
                </c:pt>
                <c:pt idx="83">
                  <c:v>1152</c:v>
                </c:pt>
                <c:pt idx="84">
                  <c:v>1156</c:v>
                </c:pt>
                <c:pt idx="85">
                  <c:v>1160</c:v>
                </c:pt>
                <c:pt idx="86">
                  <c:v>1164</c:v>
                </c:pt>
                <c:pt idx="87">
                  <c:v>1168</c:v>
                </c:pt>
                <c:pt idx="88">
                  <c:v>1172</c:v>
                </c:pt>
                <c:pt idx="89">
                  <c:v>1176</c:v>
                </c:pt>
                <c:pt idx="90">
                  <c:v>1180</c:v>
                </c:pt>
              </c:numCache>
            </c:numRef>
          </c:cat>
          <c:val>
            <c:numRef>
              <c:f>'Propuesta AVC'!$J$17:$J$107</c:f>
              <c:numCache>
                <c:formatCode>#,##0</c:formatCode>
                <c:ptCount val="91"/>
                <c:pt idx="0">
                  <c:v>750</c:v>
                </c:pt>
                <c:pt idx="1">
                  <c:v>750</c:v>
                </c:pt>
                <c:pt idx="2">
                  <c:v>750</c:v>
                </c:pt>
                <c:pt idx="3">
                  <c:v>750</c:v>
                </c:pt>
                <c:pt idx="4">
                  <c:v>750</c:v>
                </c:pt>
                <c:pt idx="5">
                  <c:v>750</c:v>
                </c:pt>
                <c:pt idx="6">
                  <c:v>750</c:v>
                </c:pt>
                <c:pt idx="7">
                  <c:v>750</c:v>
                </c:pt>
                <c:pt idx="8">
                  <c:v>750</c:v>
                </c:pt>
                <c:pt idx="9">
                  <c:v>750</c:v>
                </c:pt>
                <c:pt idx="10">
                  <c:v>750</c:v>
                </c:pt>
                <c:pt idx="11">
                  <c:v>750</c:v>
                </c:pt>
                <c:pt idx="12">
                  <c:v>750</c:v>
                </c:pt>
                <c:pt idx="13">
                  <c:v>750</c:v>
                </c:pt>
                <c:pt idx="14">
                  <c:v>750</c:v>
                </c:pt>
                <c:pt idx="15">
                  <c:v>750</c:v>
                </c:pt>
                <c:pt idx="16">
                  <c:v>750</c:v>
                </c:pt>
                <c:pt idx="17">
                  <c:v>750</c:v>
                </c:pt>
                <c:pt idx="18">
                  <c:v>750</c:v>
                </c:pt>
                <c:pt idx="19">
                  <c:v>750</c:v>
                </c:pt>
                <c:pt idx="20">
                  <c:v>750</c:v>
                </c:pt>
                <c:pt idx="21">
                  <c:v>750</c:v>
                </c:pt>
                <c:pt idx="22">
                  <c:v>750</c:v>
                </c:pt>
                <c:pt idx="23">
                  <c:v>750</c:v>
                </c:pt>
                <c:pt idx="24">
                  <c:v>750</c:v>
                </c:pt>
                <c:pt idx="25">
                  <c:v>750</c:v>
                </c:pt>
                <c:pt idx="26">
                  <c:v>750</c:v>
                </c:pt>
                <c:pt idx="27">
                  <c:v>750</c:v>
                </c:pt>
                <c:pt idx="28">
                  <c:v>750</c:v>
                </c:pt>
                <c:pt idx="29">
                  <c:v>750</c:v>
                </c:pt>
                <c:pt idx="30">
                  <c:v>750</c:v>
                </c:pt>
                <c:pt idx="31">
                  <c:v>750</c:v>
                </c:pt>
                <c:pt idx="32">
                  <c:v>750</c:v>
                </c:pt>
                <c:pt idx="33">
                  <c:v>750</c:v>
                </c:pt>
                <c:pt idx="34">
                  <c:v>750</c:v>
                </c:pt>
                <c:pt idx="35">
                  <c:v>750</c:v>
                </c:pt>
                <c:pt idx="36">
                  <c:v>750</c:v>
                </c:pt>
                <c:pt idx="37">
                  <c:v>750</c:v>
                </c:pt>
                <c:pt idx="38">
                  <c:v>750</c:v>
                </c:pt>
                <c:pt idx="39">
                  <c:v>750</c:v>
                </c:pt>
                <c:pt idx="40">
                  <c:v>750</c:v>
                </c:pt>
                <c:pt idx="41">
                  <c:v>750</c:v>
                </c:pt>
                <c:pt idx="42">
                  <c:v>750</c:v>
                </c:pt>
                <c:pt idx="43">
                  <c:v>750</c:v>
                </c:pt>
                <c:pt idx="44">
                  <c:v>750</c:v>
                </c:pt>
                <c:pt idx="45">
                  <c:v>750</c:v>
                </c:pt>
                <c:pt idx="46">
                  <c:v>750</c:v>
                </c:pt>
                <c:pt idx="47">
                  <c:v>750</c:v>
                </c:pt>
                <c:pt idx="48">
                  <c:v>750</c:v>
                </c:pt>
                <c:pt idx="49">
                  <c:v>750</c:v>
                </c:pt>
                <c:pt idx="50">
                  <c:v>750</c:v>
                </c:pt>
                <c:pt idx="51">
                  <c:v>750</c:v>
                </c:pt>
                <c:pt idx="52">
                  <c:v>750</c:v>
                </c:pt>
                <c:pt idx="53">
                  <c:v>750</c:v>
                </c:pt>
                <c:pt idx="54">
                  <c:v>750</c:v>
                </c:pt>
                <c:pt idx="55">
                  <c:v>750</c:v>
                </c:pt>
                <c:pt idx="56">
                  <c:v>750</c:v>
                </c:pt>
                <c:pt idx="57">
                  <c:v>750</c:v>
                </c:pt>
                <c:pt idx="58">
                  <c:v>750</c:v>
                </c:pt>
                <c:pt idx="59">
                  <c:v>750</c:v>
                </c:pt>
                <c:pt idx="60">
                  <c:v>750</c:v>
                </c:pt>
                <c:pt idx="61">
                  <c:v>750</c:v>
                </c:pt>
                <c:pt idx="62">
                  <c:v>750</c:v>
                </c:pt>
                <c:pt idx="63">
                  <c:v>750</c:v>
                </c:pt>
                <c:pt idx="64">
                  <c:v>750</c:v>
                </c:pt>
                <c:pt idx="65">
                  <c:v>750</c:v>
                </c:pt>
                <c:pt idx="66">
                  <c:v>750</c:v>
                </c:pt>
                <c:pt idx="67">
                  <c:v>750</c:v>
                </c:pt>
                <c:pt idx="68">
                  <c:v>750</c:v>
                </c:pt>
                <c:pt idx="69">
                  <c:v>750</c:v>
                </c:pt>
                <c:pt idx="70">
                  <c:v>750</c:v>
                </c:pt>
                <c:pt idx="71">
                  <c:v>750</c:v>
                </c:pt>
                <c:pt idx="72">
                  <c:v>750</c:v>
                </c:pt>
                <c:pt idx="73">
                  <c:v>750</c:v>
                </c:pt>
                <c:pt idx="74">
                  <c:v>750</c:v>
                </c:pt>
                <c:pt idx="75">
                  <c:v>750</c:v>
                </c:pt>
                <c:pt idx="76">
                  <c:v>750</c:v>
                </c:pt>
                <c:pt idx="77">
                  <c:v>750</c:v>
                </c:pt>
                <c:pt idx="78">
                  <c:v>750</c:v>
                </c:pt>
                <c:pt idx="79">
                  <c:v>750</c:v>
                </c:pt>
                <c:pt idx="80">
                  <c:v>750</c:v>
                </c:pt>
                <c:pt idx="81">
                  <c:v>750</c:v>
                </c:pt>
                <c:pt idx="82">
                  <c:v>750</c:v>
                </c:pt>
                <c:pt idx="83">
                  <c:v>750</c:v>
                </c:pt>
                <c:pt idx="84">
                  <c:v>750</c:v>
                </c:pt>
                <c:pt idx="85">
                  <c:v>750</c:v>
                </c:pt>
                <c:pt idx="86">
                  <c:v>750</c:v>
                </c:pt>
                <c:pt idx="87">
                  <c:v>750</c:v>
                </c:pt>
                <c:pt idx="88">
                  <c:v>750</c:v>
                </c:pt>
                <c:pt idx="89">
                  <c:v>750</c:v>
                </c:pt>
                <c:pt idx="90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B-41A8-8F8E-D86F60704C17}"/>
            </c:ext>
          </c:extLst>
        </c:ser>
        <c:ser>
          <c:idx val="2"/>
          <c:order val="1"/>
          <c:tx>
            <c:strRef>
              <c:f>'Propuesta AVC'!$L$16</c:f>
              <c:strCache>
                <c:ptCount val="1"/>
                <c:pt idx="0">
                  <c:v>Premio ahorro (UF)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'Propuesta AVC'!$I$17:$I$107</c:f>
              <c:numCache>
                <c:formatCode>#,##0</c:formatCode>
                <c:ptCount val="91"/>
                <c:pt idx="0">
                  <c:v>760</c:v>
                </c:pt>
                <c:pt idx="1">
                  <c:v>766</c:v>
                </c:pt>
                <c:pt idx="2">
                  <c:v>772</c:v>
                </c:pt>
                <c:pt idx="3">
                  <c:v>778</c:v>
                </c:pt>
                <c:pt idx="4">
                  <c:v>784</c:v>
                </c:pt>
                <c:pt idx="5">
                  <c:v>790</c:v>
                </c:pt>
                <c:pt idx="6">
                  <c:v>796</c:v>
                </c:pt>
                <c:pt idx="7">
                  <c:v>802</c:v>
                </c:pt>
                <c:pt idx="8">
                  <c:v>808</c:v>
                </c:pt>
                <c:pt idx="9">
                  <c:v>814</c:v>
                </c:pt>
                <c:pt idx="10">
                  <c:v>820</c:v>
                </c:pt>
                <c:pt idx="11">
                  <c:v>826</c:v>
                </c:pt>
                <c:pt idx="12">
                  <c:v>832</c:v>
                </c:pt>
                <c:pt idx="13">
                  <c:v>838</c:v>
                </c:pt>
                <c:pt idx="14">
                  <c:v>844</c:v>
                </c:pt>
                <c:pt idx="15">
                  <c:v>850</c:v>
                </c:pt>
                <c:pt idx="16">
                  <c:v>856</c:v>
                </c:pt>
                <c:pt idx="17">
                  <c:v>862</c:v>
                </c:pt>
                <c:pt idx="18">
                  <c:v>868</c:v>
                </c:pt>
                <c:pt idx="19">
                  <c:v>874</c:v>
                </c:pt>
                <c:pt idx="20">
                  <c:v>880</c:v>
                </c:pt>
                <c:pt idx="21">
                  <c:v>886</c:v>
                </c:pt>
                <c:pt idx="22">
                  <c:v>892</c:v>
                </c:pt>
                <c:pt idx="23">
                  <c:v>898</c:v>
                </c:pt>
                <c:pt idx="24">
                  <c:v>904</c:v>
                </c:pt>
                <c:pt idx="25">
                  <c:v>910</c:v>
                </c:pt>
                <c:pt idx="26">
                  <c:v>916</c:v>
                </c:pt>
                <c:pt idx="27">
                  <c:v>922</c:v>
                </c:pt>
                <c:pt idx="28">
                  <c:v>928</c:v>
                </c:pt>
                <c:pt idx="29">
                  <c:v>934</c:v>
                </c:pt>
                <c:pt idx="30">
                  <c:v>940</c:v>
                </c:pt>
                <c:pt idx="31">
                  <c:v>944</c:v>
                </c:pt>
                <c:pt idx="32">
                  <c:v>948</c:v>
                </c:pt>
                <c:pt idx="33">
                  <c:v>952</c:v>
                </c:pt>
                <c:pt idx="34">
                  <c:v>956</c:v>
                </c:pt>
                <c:pt idx="35">
                  <c:v>960</c:v>
                </c:pt>
                <c:pt idx="36">
                  <c:v>964</c:v>
                </c:pt>
                <c:pt idx="37">
                  <c:v>968</c:v>
                </c:pt>
                <c:pt idx="38">
                  <c:v>972</c:v>
                </c:pt>
                <c:pt idx="39">
                  <c:v>976</c:v>
                </c:pt>
                <c:pt idx="40">
                  <c:v>980</c:v>
                </c:pt>
                <c:pt idx="41">
                  <c:v>984</c:v>
                </c:pt>
                <c:pt idx="42">
                  <c:v>988</c:v>
                </c:pt>
                <c:pt idx="43">
                  <c:v>992</c:v>
                </c:pt>
                <c:pt idx="44">
                  <c:v>996</c:v>
                </c:pt>
                <c:pt idx="45">
                  <c:v>1000</c:v>
                </c:pt>
                <c:pt idx="46">
                  <c:v>1004</c:v>
                </c:pt>
                <c:pt idx="47">
                  <c:v>1008</c:v>
                </c:pt>
                <c:pt idx="48">
                  <c:v>1012</c:v>
                </c:pt>
                <c:pt idx="49">
                  <c:v>1016</c:v>
                </c:pt>
                <c:pt idx="50">
                  <c:v>1020</c:v>
                </c:pt>
                <c:pt idx="51">
                  <c:v>1024</c:v>
                </c:pt>
                <c:pt idx="52">
                  <c:v>1028</c:v>
                </c:pt>
                <c:pt idx="53">
                  <c:v>1032</c:v>
                </c:pt>
                <c:pt idx="54">
                  <c:v>1036</c:v>
                </c:pt>
                <c:pt idx="55">
                  <c:v>1040</c:v>
                </c:pt>
                <c:pt idx="56">
                  <c:v>1044</c:v>
                </c:pt>
                <c:pt idx="57">
                  <c:v>1048</c:v>
                </c:pt>
                <c:pt idx="58">
                  <c:v>1052</c:v>
                </c:pt>
                <c:pt idx="59">
                  <c:v>1056</c:v>
                </c:pt>
                <c:pt idx="60">
                  <c:v>1060</c:v>
                </c:pt>
                <c:pt idx="61">
                  <c:v>1064</c:v>
                </c:pt>
                <c:pt idx="62">
                  <c:v>1068</c:v>
                </c:pt>
                <c:pt idx="63">
                  <c:v>1072</c:v>
                </c:pt>
                <c:pt idx="64">
                  <c:v>1076</c:v>
                </c:pt>
                <c:pt idx="65">
                  <c:v>1080</c:v>
                </c:pt>
                <c:pt idx="66">
                  <c:v>1084</c:v>
                </c:pt>
                <c:pt idx="67">
                  <c:v>1088</c:v>
                </c:pt>
                <c:pt idx="68">
                  <c:v>1092</c:v>
                </c:pt>
                <c:pt idx="69">
                  <c:v>1096</c:v>
                </c:pt>
                <c:pt idx="70">
                  <c:v>1100</c:v>
                </c:pt>
                <c:pt idx="71">
                  <c:v>1104</c:v>
                </c:pt>
                <c:pt idx="72">
                  <c:v>1108</c:v>
                </c:pt>
                <c:pt idx="73">
                  <c:v>1112</c:v>
                </c:pt>
                <c:pt idx="74">
                  <c:v>1116</c:v>
                </c:pt>
                <c:pt idx="75">
                  <c:v>1120</c:v>
                </c:pt>
                <c:pt idx="76">
                  <c:v>1124</c:v>
                </c:pt>
                <c:pt idx="77">
                  <c:v>1128</c:v>
                </c:pt>
                <c:pt idx="78">
                  <c:v>1132</c:v>
                </c:pt>
                <c:pt idx="79">
                  <c:v>1136</c:v>
                </c:pt>
                <c:pt idx="80">
                  <c:v>1140</c:v>
                </c:pt>
                <c:pt idx="81">
                  <c:v>1144</c:v>
                </c:pt>
                <c:pt idx="82">
                  <c:v>1148</c:v>
                </c:pt>
                <c:pt idx="83">
                  <c:v>1152</c:v>
                </c:pt>
                <c:pt idx="84">
                  <c:v>1156</c:v>
                </c:pt>
                <c:pt idx="85">
                  <c:v>1160</c:v>
                </c:pt>
                <c:pt idx="86">
                  <c:v>1164</c:v>
                </c:pt>
                <c:pt idx="87">
                  <c:v>1168</c:v>
                </c:pt>
                <c:pt idx="88">
                  <c:v>1172</c:v>
                </c:pt>
                <c:pt idx="89">
                  <c:v>1176</c:v>
                </c:pt>
                <c:pt idx="90">
                  <c:v>1180</c:v>
                </c:pt>
              </c:numCache>
            </c:numRef>
          </c:cat>
          <c:val>
            <c:numRef>
              <c:f>'Propuesta AVC'!$L$17:$L$107</c:f>
              <c:numCache>
                <c:formatCode>#,##0</c:formatCode>
                <c:ptCount val="9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153</c:v>
                </c:pt>
                <c:pt idx="32">
                  <c:v>156</c:v>
                </c:pt>
                <c:pt idx="33">
                  <c:v>159</c:v>
                </c:pt>
                <c:pt idx="34">
                  <c:v>162</c:v>
                </c:pt>
                <c:pt idx="35">
                  <c:v>165</c:v>
                </c:pt>
                <c:pt idx="36">
                  <c:v>168</c:v>
                </c:pt>
                <c:pt idx="37">
                  <c:v>171</c:v>
                </c:pt>
                <c:pt idx="38">
                  <c:v>174</c:v>
                </c:pt>
                <c:pt idx="39">
                  <c:v>177</c:v>
                </c:pt>
                <c:pt idx="40">
                  <c:v>180</c:v>
                </c:pt>
                <c:pt idx="41">
                  <c:v>183</c:v>
                </c:pt>
                <c:pt idx="42">
                  <c:v>186</c:v>
                </c:pt>
                <c:pt idx="43">
                  <c:v>189</c:v>
                </c:pt>
                <c:pt idx="44">
                  <c:v>192</c:v>
                </c:pt>
                <c:pt idx="45">
                  <c:v>195</c:v>
                </c:pt>
                <c:pt idx="46">
                  <c:v>198</c:v>
                </c:pt>
                <c:pt idx="47">
                  <c:v>201</c:v>
                </c:pt>
                <c:pt idx="48">
                  <c:v>204</c:v>
                </c:pt>
                <c:pt idx="49">
                  <c:v>207</c:v>
                </c:pt>
                <c:pt idx="50">
                  <c:v>210</c:v>
                </c:pt>
                <c:pt idx="51">
                  <c:v>213</c:v>
                </c:pt>
                <c:pt idx="52">
                  <c:v>216</c:v>
                </c:pt>
                <c:pt idx="53">
                  <c:v>219</c:v>
                </c:pt>
                <c:pt idx="54">
                  <c:v>222</c:v>
                </c:pt>
                <c:pt idx="55">
                  <c:v>225</c:v>
                </c:pt>
                <c:pt idx="56">
                  <c:v>228</c:v>
                </c:pt>
                <c:pt idx="57">
                  <c:v>231</c:v>
                </c:pt>
                <c:pt idx="58">
                  <c:v>234</c:v>
                </c:pt>
                <c:pt idx="59">
                  <c:v>237</c:v>
                </c:pt>
                <c:pt idx="60">
                  <c:v>240</c:v>
                </c:pt>
                <c:pt idx="61">
                  <c:v>243</c:v>
                </c:pt>
                <c:pt idx="62">
                  <c:v>246</c:v>
                </c:pt>
                <c:pt idx="63">
                  <c:v>249</c:v>
                </c:pt>
                <c:pt idx="64">
                  <c:v>252</c:v>
                </c:pt>
                <c:pt idx="65">
                  <c:v>255</c:v>
                </c:pt>
                <c:pt idx="66">
                  <c:v>258</c:v>
                </c:pt>
                <c:pt idx="67">
                  <c:v>261</c:v>
                </c:pt>
                <c:pt idx="68">
                  <c:v>264</c:v>
                </c:pt>
                <c:pt idx="69">
                  <c:v>267</c:v>
                </c:pt>
                <c:pt idx="70">
                  <c:v>270</c:v>
                </c:pt>
                <c:pt idx="71">
                  <c:v>273</c:v>
                </c:pt>
                <c:pt idx="72">
                  <c:v>276</c:v>
                </c:pt>
                <c:pt idx="73">
                  <c:v>279</c:v>
                </c:pt>
                <c:pt idx="74">
                  <c:v>282</c:v>
                </c:pt>
                <c:pt idx="75">
                  <c:v>285</c:v>
                </c:pt>
                <c:pt idx="76">
                  <c:v>288</c:v>
                </c:pt>
                <c:pt idx="77">
                  <c:v>291</c:v>
                </c:pt>
                <c:pt idx="78">
                  <c:v>294</c:v>
                </c:pt>
                <c:pt idx="79">
                  <c:v>297</c:v>
                </c:pt>
                <c:pt idx="80">
                  <c:v>300</c:v>
                </c:pt>
                <c:pt idx="81">
                  <c:v>303</c:v>
                </c:pt>
                <c:pt idx="82">
                  <c:v>306</c:v>
                </c:pt>
                <c:pt idx="83">
                  <c:v>309</c:v>
                </c:pt>
                <c:pt idx="84">
                  <c:v>312</c:v>
                </c:pt>
                <c:pt idx="85">
                  <c:v>315</c:v>
                </c:pt>
                <c:pt idx="86">
                  <c:v>318</c:v>
                </c:pt>
                <c:pt idx="87">
                  <c:v>321</c:v>
                </c:pt>
                <c:pt idx="88">
                  <c:v>324</c:v>
                </c:pt>
                <c:pt idx="89">
                  <c:v>327</c:v>
                </c:pt>
                <c:pt idx="90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FB-41A8-8F8E-D86F60704C17}"/>
            </c:ext>
          </c:extLst>
        </c:ser>
        <c:ser>
          <c:idx val="1"/>
          <c:order val="2"/>
          <c:tx>
            <c:strRef>
              <c:f>'Propuesta AVC'!$K$16</c:f>
              <c:strCache>
                <c:ptCount val="1"/>
                <c:pt idx="0">
                  <c:v>Ahorro (UF)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'Propuesta AVC'!$I$17:$I$107</c:f>
              <c:numCache>
                <c:formatCode>#,##0</c:formatCode>
                <c:ptCount val="91"/>
                <c:pt idx="0">
                  <c:v>760</c:v>
                </c:pt>
                <c:pt idx="1">
                  <c:v>766</c:v>
                </c:pt>
                <c:pt idx="2">
                  <c:v>772</c:v>
                </c:pt>
                <c:pt idx="3">
                  <c:v>778</c:v>
                </c:pt>
                <c:pt idx="4">
                  <c:v>784</c:v>
                </c:pt>
                <c:pt idx="5">
                  <c:v>790</c:v>
                </c:pt>
                <c:pt idx="6">
                  <c:v>796</c:v>
                </c:pt>
                <c:pt idx="7">
                  <c:v>802</c:v>
                </c:pt>
                <c:pt idx="8">
                  <c:v>808</c:v>
                </c:pt>
                <c:pt idx="9">
                  <c:v>814</c:v>
                </c:pt>
                <c:pt idx="10">
                  <c:v>820</c:v>
                </c:pt>
                <c:pt idx="11">
                  <c:v>826</c:v>
                </c:pt>
                <c:pt idx="12">
                  <c:v>832</c:v>
                </c:pt>
                <c:pt idx="13">
                  <c:v>838</c:v>
                </c:pt>
                <c:pt idx="14">
                  <c:v>844</c:v>
                </c:pt>
                <c:pt idx="15">
                  <c:v>850</c:v>
                </c:pt>
                <c:pt idx="16">
                  <c:v>856</c:v>
                </c:pt>
                <c:pt idx="17">
                  <c:v>862</c:v>
                </c:pt>
                <c:pt idx="18">
                  <c:v>868</c:v>
                </c:pt>
                <c:pt idx="19">
                  <c:v>874</c:v>
                </c:pt>
                <c:pt idx="20">
                  <c:v>880</c:v>
                </c:pt>
                <c:pt idx="21">
                  <c:v>886</c:v>
                </c:pt>
                <c:pt idx="22">
                  <c:v>892</c:v>
                </c:pt>
                <c:pt idx="23">
                  <c:v>898</c:v>
                </c:pt>
                <c:pt idx="24">
                  <c:v>904</c:v>
                </c:pt>
                <c:pt idx="25">
                  <c:v>910</c:v>
                </c:pt>
                <c:pt idx="26">
                  <c:v>916</c:v>
                </c:pt>
                <c:pt idx="27">
                  <c:v>922</c:v>
                </c:pt>
                <c:pt idx="28">
                  <c:v>928</c:v>
                </c:pt>
                <c:pt idx="29">
                  <c:v>934</c:v>
                </c:pt>
                <c:pt idx="30">
                  <c:v>940</c:v>
                </c:pt>
                <c:pt idx="31">
                  <c:v>944</c:v>
                </c:pt>
                <c:pt idx="32">
                  <c:v>948</c:v>
                </c:pt>
                <c:pt idx="33">
                  <c:v>952</c:v>
                </c:pt>
                <c:pt idx="34">
                  <c:v>956</c:v>
                </c:pt>
                <c:pt idx="35">
                  <c:v>960</c:v>
                </c:pt>
                <c:pt idx="36">
                  <c:v>964</c:v>
                </c:pt>
                <c:pt idx="37">
                  <c:v>968</c:v>
                </c:pt>
                <c:pt idx="38">
                  <c:v>972</c:v>
                </c:pt>
                <c:pt idx="39">
                  <c:v>976</c:v>
                </c:pt>
                <c:pt idx="40">
                  <c:v>980</c:v>
                </c:pt>
                <c:pt idx="41">
                  <c:v>984</c:v>
                </c:pt>
                <c:pt idx="42">
                  <c:v>988</c:v>
                </c:pt>
                <c:pt idx="43">
                  <c:v>992</c:v>
                </c:pt>
                <c:pt idx="44">
                  <c:v>996</c:v>
                </c:pt>
                <c:pt idx="45">
                  <c:v>1000</c:v>
                </c:pt>
                <c:pt idx="46">
                  <c:v>1004</c:v>
                </c:pt>
                <c:pt idx="47">
                  <c:v>1008</c:v>
                </c:pt>
                <c:pt idx="48">
                  <c:v>1012</c:v>
                </c:pt>
                <c:pt idx="49">
                  <c:v>1016</c:v>
                </c:pt>
                <c:pt idx="50">
                  <c:v>1020</c:v>
                </c:pt>
                <c:pt idx="51">
                  <c:v>1024</c:v>
                </c:pt>
                <c:pt idx="52">
                  <c:v>1028</c:v>
                </c:pt>
                <c:pt idx="53">
                  <c:v>1032</c:v>
                </c:pt>
                <c:pt idx="54">
                  <c:v>1036</c:v>
                </c:pt>
                <c:pt idx="55">
                  <c:v>1040</c:v>
                </c:pt>
                <c:pt idx="56">
                  <c:v>1044</c:v>
                </c:pt>
                <c:pt idx="57">
                  <c:v>1048</c:v>
                </c:pt>
                <c:pt idx="58">
                  <c:v>1052</c:v>
                </c:pt>
                <c:pt idx="59">
                  <c:v>1056</c:v>
                </c:pt>
                <c:pt idx="60">
                  <c:v>1060</c:v>
                </c:pt>
                <c:pt idx="61">
                  <c:v>1064</c:v>
                </c:pt>
                <c:pt idx="62">
                  <c:v>1068</c:v>
                </c:pt>
                <c:pt idx="63">
                  <c:v>1072</c:v>
                </c:pt>
                <c:pt idx="64">
                  <c:v>1076</c:v>
                </c:pt>
                <c:pt idx="65">
                  <c:v>1080</c:v>
                </c:pt>
                <c:pt idx="66">
                  <c:v>1084</c:v>
                </c:pt>
                <c:pt idx="67">
                  <c:v>1088</c:v>
                </c:pt>
                <c:pt idx="68">
                  <c:v>1092</c:v>
                </c:pt>
                <c:pt idx="69">
                  <c:v>1096</c:v>
                </c:pt>
                <c:pt idx="70">
                  <c:v>1100</c:v>
                </c:pt>
                <c:pt idx="71">
                  <c:v>1104</c:v>
                </c:pt>
                <c:pt idx="72">
                  <c:v>1108</c:v>
                </c:pt>
                <c:pt idx="73">
                  <c:v>1112</c:v>
                </c:pt>
                <c:pt idx="74">
                  <c:v>1116</c:v>
                </c:pt>
                <c:pt idx="75">
                  <c:v>1120</c:v>
                </c:pt>
                <c:pt idx="76">
                  <c:v>1124</c:v>
                </c:pt>
                <c:pt idx="77">
                  <c:v>1128</c:v>
                </c:pt>
                <c:pt idx="78">
                  <c:v>1132</c:v>
                </c:pt>
                <c:pt idx="79">
                  <c:v>1136</c:v>
                </c:pt>
                <c:pt idx="80">
                  <c:v>1140</c:v>
                </c:pt>
                <c:pt idx="81">
                  <c:v>1144</c:v>
                </c:pt>
                <c:pt idx="82">
                  <c:v>1148</c:v>
                </c:pt>
                <c:pt idx="83">
                  <c:v>1152</c:v>
                </c:pt>
                <c:pt idx="84">
                  <c:v>1156</c:v>
                </c:pt>
                <c:pt idx="85">
                  <c:v>1160</c:v>
                </c:pt>
                <c:pt idx="86">
                  <c:v>1164</c:v>
                </c:pt>
                <c:pt idx="87">
                  <c:v>1168</c:v>
                </c:pt>
                <c:pt idx="88">
                  <c:v>1172</c:v>
                </c:pt>
                <c:pt idx="89">
                  <c:v>1176</c:v>
                </c:pt>
                <c:pt idx="90">
                  <c:v>1180</c:v>
                </c:pt>
              </c:numCache>
            </c:numRef>
          </c:cat>
          <c:val>
            <c:numRef>
              <c:f>'Propuesta AVC'!$K$17:$K$107</c:f>
              <c:numCache>
                <c:formatCode>#,##0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FB-41A8-8F8E-D86F60704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640320"/>
        <c:axId val="639640648"/>
      </c:areaChart>
      <c:catAx>
        <c:axId val="63964032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39640648"/>
        <c:crosses val="autoZero"/>
        <c:auto val="1"/>
        <c:lblAlgn val="ctr"/>
        <c:lblOffset val="100"/>
        <c:tickLblSkip val="20"/>
        <c:tickMarkSkip val="1"/>
        <c:noMultiLvlLbl val="0"/>
      </c:catAx>
      <c:valAx>
        <c:axId val="63964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39640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'Propuesta AVC'!$N$17:$N$107</c:f>
              <c:numCache>
                <c:formatCode>#,##0</c:formatCode>
                <c:ptCount val="91"/>
                <c:pt idx="0">
                  <c:v>763.33333333333337</c:v>
                </c:pt>
                <c:pt idx="1">
                  <c:v>765.0333333333333</c:v>
                </c:pt>
                <c:pt idx="2">
                  <c:v>766.8</c:v>
                </c:pt>
                <c:pt idx="3">
                  <c:v>768.63333333333333</c:v>
                </c:pt>
                <c:pt idx="4">
                  <c:v>770.5333333333333</c:v>
                </c:pt>
                <c:pt idx="5">
                  <c:v>772.5</c:v>
                </c:pt>
                <c:pt idx="6">
                  <c:v>774.5333333333333</c:v>
                </c:pt>
                <c:pt idx="7">
                  <c:v>776.63333333333333</c:v>
                </c:pt>
                <c:pt idx="8">
                  <c:v>778.8</c:v>
                </c:pt>
                <c:pt idx="9">
                  <c:v>781.0333333333333</c:v>
                </c:pt>
                <c:pt idx="10">
                  <c:v>783.33333333333337</c:v>
                </c:pt>
                <c:pt idx="11">
                  <c:v>785.7</c:v>
                </c:pt>
                <c:pt idx="12">
                  <c:v>788.13333333333333</c:v>
                </c:pt>
                <c:pt idx="13">
                  <c:v>790.63333333333333</c:v>
                </c:pt>
                <c:pt idx="14">
                  <c:v>793.2</c:v>
                </c:pt>
                <c:pt idx="15">
                  <c:v>795.83333333333337</c:v>
                </c:pt>
                <c:pt idx="16">
                  <c:v>798.5333333333333</c:v>
                </c:pt>
                <c:pt idx="17">
                  <c:v>801.3</c:v>
                </c:pt>
                <c:pt idx="18">
                  <c:v>804.13333333333333</c:v>
                </c:pt>
                <c:pt idx="19">
                  <c:v>807.0333333333333</c:v>
                </c:pt>
                <c:pt idx="20">
                  <c:v>810</c:v>
                </c:pt>
                <c:pt idx="21">
                  <c:v>813.0333333333333</c:v>
                </c:pt>
                <c:pt idx="22">
                  <c:v>816.13333333333333</c:v>
                </c:pt>
                <c:pt idx="23">
                  <c:v>819.3</c:v>
                </c:pt>
                <c:pt idx="24">
                  <c:v>822.5333333333333</c:v>
                </c:pt>
                <c:pt idx="25">
                  <c:v>825.83333333333337</c:v>
                </c:pt>
                <c:pt idx="26">
                  <c:v>829.2</c:v>
                </c:pt>
                <c:pt idx="27">
                  <c:v>832.63333333333333</c:v>
                </c:pt>
                <c:pt idx="28">
                  <c:v>836.13333333333333</c:v>
                </c:pt>
                <c:pt idx="29">
                  <c:v>839.7</c:v>
                </c:pt>
                <c:pt idx="30">
                  <c:v>843.33333333333337</c:v>
                </c:pt>
                <c:pt idx="31">
                  <c:v>847.0333333333333</c:v>
                </c:pt>
                <c:pt idx="32">
                  <c:v>850.8</c:v>
                </c:pt>
                <c:pt idx="33">
                  <c:v>854.63333333333333</c:v>
                </c:pt>
                <c:pt idx="34">
                  <c:v>858.5333333333333</c:v>
                </c:pt>
                <c:pt idx="35">
                  <c:v>862.5</c:v>
                </c:pt>
                <c:pt idx="36">
                  <c:v>866.5333333333333</c:v>
                </c:pt>
                <c:pt idx="37">
                  <c:v>870.63333333333333</c:v>
                </c:pt>
                <c:pt idx="38">
                  <c:v>874.8</c:v>
                </c:pt>
                <c:pt idx="39">
                  <c:v>879.0333333333333</c:v>
                </c:pt>
                <c:pt idx="40">
                  <c:v>883.33333333333337</c:v>
                </c:pt>
                <c:pt idx="41">
                  <c:v>887.7</c:v>
                </c:pt>
                <c:pt idx="42">
                  <c:v>892.13333333333333</c:v>
                </c:pt>
                <c:pt idx="43">
                  <c:v>896.63333333333333</c:v>
                </c:pt>
                <c:pt idx="44">
                  <c:v>901.2</c:v>
                </c:pt>
                <c:pt idx="45">
                  <c:v>905.83333333333337</c:v>
                </c:pt>
                <c:pt idx="46">
                  <c:v>910.5333333333333</c:v>
                </c:pt>
                <c:pt idx="47">
                  <c:v>915.3</c:v>
                </c:pt>
                <c:pt idx="48">
                  <c:v>920.13333333333333</c:v>
                </c:pt>
                <c:pt idx="49">
                  <c:v>925.0333333333333</c:v>
                </c:pt>
                <c:pt idx="50">
                  <c:v>930</c:v>
                </c:pt>
                <c:pt idx="51">
                  <c:v>935.0333333333333</c:v>
                </c:pt>
                <c:pt idx="52">
                  <c:v>940.13333333333333</c:v>
                </c:pt>
                <c:pt idx="53">
                  <c:v>945.3</c:v>
                </c:pt>
                <c:pt idx="54">
                  <c:v>950.5333333333333</c:v>
                </c:pt>
                <c:pt idx="55">
                  <c:v>955.83333333333337</c:v>
                </c:pt>
                <c:pt idx="56">
                  <c:v>961.2</c:v>
                </c:pt>
                <c:pt idx="57">
                  <c:v>966.63333333333333</c:v>
                </c:pt>
                <c:pt idx="58">
                  <c:v>972.13333333333333</c:v>
                </c:pt>
                <c:pt idx="59">
                  <c:v>977.7</c:v>
                </c:pt>
                <c:pt idx="60">
                  <c:v>983.33333333333337</c:v>
                </c:pt>
                <c:pt idx="61">
                  <c:v>989.0333333333333</c:v>
                </c:pt>
                <c:pt idx="62">
                  <c:v>994.8</c:v>
                </c:pt>
                <c:pt idx="63">
                  <c:v>1000.6333333333333</c:v>
                </c:pt>
                <c:pt idx="64">
                  <c:v>1006.5333333333333</c:v>
                </c:pt>
                <c:pt idx="65">
                  <c:v>1012.5</c:v>
                </c:pt>
                <c:pt idx="66">
                  <c:v>1018.5333333333333</c:v>
                </c:pt>
                <c:pt idx="67">
                  <c:v>1024.6333333333332</c:v>
                </c:pt>
                <c:pt idx="68">
                  <c:v>1030.8</c:v>
                </c:pt>
                <c:pt idx="69">
                  <c:v>1037.0333333333333</c:v>
                </c:pt>
                <c:pt idx="70">
                  <c:v>1043.3333333333335</c:v>
                </c:pt>
                <c:pt idx="71">
                  <c:v>1049.7</c:v>
                </c:pt>
                <c:pt idx="72">
                  <c:v>1056.1333333333332</c:v>
                </c:pt>
                <c:pt idx="73">
                  <c:v>1062.6333333333332</c:v>
                </c:pt>
                <c:pt idx="74">
                  <c:v>1069.2</c:v>
                </c:pt>
                <c:pt idx="75">
                  <c:v>1075.8333333333335</c:v>
                </c:pt>
                <c:pt idx="76">
                  <c:v>1082.5333333333333</c:v>
                </c:pt>
                <c:pt idx="77">
                  <c:v>1089.3</c:v>
                </c:pt>
                <c:pt idx="78">
                  <c:v>1096.1333333333332</c:v>
                </c:pt>
                <c:pt idx="79">
                  <c:v>1103.0333333333333</c:v>
                </c:pt>
                <c:pt idx="80">
                  <c:v>1110</c:v>
                </c:pt>
                <c:pt idx="81">
                  <c:v>1117.0333333333333</c:v>
                </c:pt>
                <c:pt idx="82">
                  <c:v>1124.1333333333332</c:v>
                </c:pt>
                <c:pt idx="83">
                  <c:v>1131.3</c:v>
                </c:pt>
                <c:pt idx="84">
                  <c:v>1138.5333333333333</c:v>
                </c:pt>
                <c:pt idx="85">
                  <c:v>1145.8333333333333</c:v>
                </c:pt>
                <c:pt idx="86">
                  <c:v>1153.2</c:v>
                </c:pt>
                <c:pt idx="87">
                  <c:v>1160.6333333333332</c:v>
                </c:pt>
                <c:pt idx="88">
                  <c:v>1168.1333333333332</c:v>
                </c:pt>
                <c:pt idx="89">
                  <c:v>1175.7</c:v>
                </c:pt>
                <c:pt idx="90">
                  <c:v>1183.3333333333333</c:v>
                </c:pt>
              </c:numCache>
            </c:numRef>
          </c:cat>
          <c:val>
            <c:numRef>
              <c:f>'Propuesta AVC'!$O$17:$O$107</c:f>
              <c:numCache>
                <c:formatCode>#,##0</c:formatCode>
                <c:ptCount val="91"/>
                <c:pt idx="0">
                  <c:v>753.33333333333337</c:v>
                </c:pt>
                <c:pt idx="1">
                  <c:v>754.0333333333333</c:v>
                </c:pt>
                <c:pt idx="2">
                  <c:v>754.8</c:v>
                </c:pt>
                <c:pt idx="3">
                  <c:v>755.63333333333333</c:v>
                </c:pt>
                <c:pt idx="4">
                  <c:v>756.5333333333333</c:v>
                </c:pt>
                <c:pt idx="5">
                  <c:v>757.5</c:v>
                </c:pt>
                <c:pt idx="6">
                  <c:v>758.5333333333333</c:v>
                </c:pt>
                <c:pt idx="7">
                  <c:v>759.63333333333333</c:v>
                </c:pt>
                <c:pt idx="8">
                  <c:v>760.8</c:v>
                </c:pt>
                <c:pt idx="9">
                  <c:v>762.0333333333333</c:v>
                </c:pt>
                <c:pt idx="10">
                  <c:v>763.33333333333337</c:v>
                </c:pt>
                <c:pt idx="11">
                  <c:v>764.7</c:v>
                </c:pt>
                <c:pt idx="12">
                  <c:v>766.13333333333333</c:v>
                </c:pt>
                <c:pt idx="13">
                  <c:v>767.63333333333333</c:v>
                </c:pt>
                <c:pt idx="14">
                  <c:v>769.2</c:v>
                </c:pt>
                <c:pt idx="15">
                  <c:v>770.83333333333337</c:v>
                </c:pt>
                <c:pt idx="16">
                  <c:v>772.5333333333333</c:v>
                </c:pt>
                <c:pt idx="17">
                  <c:v>774.3</c:v>
                </c:pt>
                <c:pt idx="18">
                  <c:v>776.13333333333333</c:v>
                </c:pt>
                <c:pt idx="19">
                  <c:v>778.0333333333333</c:v>
                </c:pt>
                <c:pt idx="20">
                  <c:v>780</c:v>
                </c:pt>
                <c:pt idx="21">
                  <c:v>782.0333333333333</c:v>
                </c:pt>
                <c:pt idx="22">
                  <c:v>784.13333333333333</c:v>
                </c:pt>
                <c:pt idx="23">
                  <c:v>786.3</c:v>
                </c:pt>
                <c:pt idx="24">
                  <c:v>788.5333333333333</c:v>
                </c:pt>
                <c:pt idx="25">
                  <c:v>790.83333333333337</c:v>
                </c:pt>
                <c:pt idx="26">
                  <c:v>793.2</c:v>
                </c:pt>
                <c:pt idx="27">
                  <c:v>795.63333333333333</c:v>
                </c:pt>
                <c:pt idx="28">
                  <c:v>798.13333333333333</c:v>
                </c:pt>
                <c:pt idx="29">
                  <c:v>800.7</c:v>
                </c:pt>
                <c:pt idx="30">
                  <c:v>803.33333333333337</c:v>
                </c:pt>
                <c:pt idx="31">
                  <c:v>806.0333333333333</c:v>
                </c:pt>
                <c:pt idx="32">
                  <c:v>808.8</c:v>
                </c:pt>
                <c:pt idx="33">
                  <c:v>811.63333333333333</c:v>
                </c:pt>
                <c:pt idx="34">
                  <c:v>814.5333333333333</c:v>
                </c:pt>
                <c:pt idx="35">
                  <c:v>817.5</c:v>
                </c:pt>
                <c:pt idx="36">
                  <c:v>820.5333333333333</c:v>
                </c:pt>
                <c:pt idx="37">
                  <c:v>823.63333333333333</c:v>
                </c:pt>
                <c:pt idx="38">
                  <c:v>826.8</c:v>
                </c:pt>
                <c:pt idx="39">
                  <c:v>830.0333333333333</c:v>
                </c:pt>
                <c:pt idx="40">
                  <c:v>833.33333333333337</c:v>
                </c:pt>
                <c:pt idx="41">
                  <c:v>836.7</c:v>
                </c:pt>
                <c:pt idx="42">
                  <c:v>840.13333333333333</c:v>
                </c:pt>
                <c:pt idx="43">
                  <c:v>843.63333333333333</c:v>
                </c:pt>
                <c:pt idx="44">
                  <c:v>847.2</c:v>
                </c:pt>
                <c:pt idx="45">
                  <c:v>850.83333333333337</c:v>
                </c:pt>
                <c:pt idx="46">
                  <c:v>854.5333333333333</c:v>
                </c:pt>
                <c:pt idx="47">
                  <c:v>858.3</c:v>
                </c:pt>
                <c:pt idx="48">
                  <c:v>862.13333333333333</c:v>
                </c:pt>
                <c:pt idx="49">
                  <c:v>866.0333333333333</c:v>
                </c:pt>
                <c:pt idx="50">
                  <c:v>870</c:v>
                </c:pt>
                <c:pt idx="51">
                  <c:v>874.0333333333333</c:v>
                </c:pt>
                <c:pt idx="52">
                  <c:v>878.13333333333333</c:v>
                </c:pt>
                <c:pt idx="53">
                  <c:v>882.3</c:v>
                </c:pt>
                <c:pt idx="54">
                  <c:v>886.5333333333333</c:v>
                </c:pt>
                <c:pt idx="55">
                  <c:v>890.83333333333337</c:v>
                </c:pt>
                <c:pt idx="56">
                  <c:v>895.2</c:v>
                </c:pt>
                <c:pt idx="57">
                  <c:v>899.63333333333333</c:v>
                </c:pt>
                <c:pt idx="58">
                  <c:v>904.13333333333333</c:v>
                </c:pt>
                <c:pt idx="59">
                  <c:v>908.7</c:v>
                </c:pt>
                <c:pt idx="60">
                  <c:v>913.33333333333337</c:v>
                </c:pt>
                <c:pt idx="61">
                  <c:v>918.0333333333333</c:v>
                </c:pt>
                <c:pt idx="62">
                  <c:v>922.8</c:v>
                </c:pt>
                <c:pt idx="63">
                  <c:v>927.63333333333333</c:v>
                </c:pt>
                <c:pt idx="64">
                  <c:v>932.5333333333333</c:v>
                </c:pt>
                <c:pt idx="65">
                  <c:v>937.5</c:v>
                </c:pt>
                <c:pt idx="66">
                  <c:v>942.5333333333333</c:v>
                </c:pt>
                <c:pt idx="67">
                  <c:v>947.63333333333333</c:v>
                </c:pt>
                <c:pt idx="68">
                  <c:v>952.8</c:v>
                </c:pt>
                <c:pt idx="69">
                  <c:v>958.0333333333333</c:v>
                </c:pt>
                <c:pt idx="70">
                  <c:v>963.33333333333337</c:v>
                </c:pt>
                <c:pt idx="71">
                  <c:v>968.7</c:v>
                </c:pt>
                <c:pt idx="72">
                  <c:v>974.13333333333333</c:v>
                </c:pt>
                <c:pt idx="73">
                  <c:v>979.63333333333333</c:v>
                </c:pt>
                <c:pt idx="74">
                  <c:v>985.2</c:v>
                </c:pt>
                <c:pt idx="75">
                  <c:v>990.83333333333337</c:v>
                </c:pt>
                <c:pt idx="76">
                  <c:v>996.5333333333333</c:v>
                </c:pt>
                <c:pt idx="77">
                  <c:v>1002.3</c:v>
                </c:pt>
                <c:pt idx="78">
                  <c:v>1008.1333333333333</c:v>
                </c:pt>
                <c:pt idx="79">
                  <c:v>1014.0333333333333</c:v>
                </c:pt>
                <c:pt idx="80">
                  <c:v>1020</c:v>
                </c:pt>
                <c:pt idx="81">
                  <c:v>1026.0333333333333</c:v>
                </c:pt>
                <c:pt idx="82">
                  <c:v>1032.1333333333332</c:v>
                </c:pt>
                <c:pt idx="83">
                  <c:v>1038.3</c:v>
                </c:pt>
                <c:pt idx="84">
                  <c:v>1044.5333333333333</c:v>
                </c:pt>
                <c:pt idx="85">
                  <c:v>1050.8333333333333</c:v>
                </c:pt>
                <c:pt idx="86">
                  <c:v>1057.2</c:v>
                </c:pt>
                <c:pt idx="87">
                  <c:v>1063.6333333333332</c:v>
                </c:pt>
                <c:pt idx="88">
                  <c:v>1070.1333333333332</c:v>
                </c:pt>
                <c:pt idx="89">
                  <c:v>1076.7</c:v>
                </c:pt>
                <c:pt idx="90">
                  <c:v>1083.3333333333333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2-45F2-8801-B97A4034AB9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'Propuesta AVC'!$N$17:$N$107</c:f>
              <c:numCache>
                <c:formatCode>#,##0</c:formatCode>
                <c:ptCount val="91"/>
                <c:pt idx="0">
                  <c:v>763.33333333333337</c:v>
                </c:pt>
                <c:pt idx="1">
                  <c:v>765.0333333333333</c:v>
                </c:pt>
                <c:pt idx="2">
                  <c:v>766.8</c:v>
                </c:pt>
                <c:pt idx="3">
                  <c:v>768.63333333333333</c:v>
                </c:pt>
                <c:pt idx="4">
                  <c:v>770.5333333333333</c:v>
                </c:pt>
                <c:pt idx="5">
                  <c:v>772.5</c:v>
                </c:pt>
                <c:pt idx="6">
                  <c:v>774.5333333333333</c:v>
                </c:pt>
                <c:pt idx="7">
                  <c:v>776.63333333333333</c:v>
                </c:pt>
                <c:pt idx="8">
                  <c:v>778.8</c:v>
                </c:pt>
                <c:pt idx="9">
                  <c:v>781.0333333333333</c:v>
                </c:pt>
                <c:pt idx="10">
                  <c:v>783.33333333333337</c:v>
                </c:pt>
                <c:pt idx="11">
                  <c:v>785.7</c:v>
                </c:pt>
                <c:pt idx="12">
                  <c:v>788.13333333333333</c:v>
                </c:pt>
                <c:pt idx="13">
                  <c:v>790.63333333333333</c:v>
                </c:pt>
                <c:pt idx="14">
                  <c:v>793.2</c:v>
                </c:pt>
                <c:pt idx="15">
                  <c:v>795.83333333333337</c:v>
                </c:pt>
                <c:pt idx="16">
                  <c:v>798.5333333333333</c:v>
                </c:pt>
                <c:pt idx="17">
                  <c:v>801.3</c:v>
                </c:pt>
                <c:pt idx="18">
                  <c:v>804.13333333333333</c:v>
                </c:pt>
                <c:pt idx="19">
                  <c:v>807.0333333333333</c:v>
                </c:pt>
                <c:pt idx="20">
                  <c:v>810</c:v>
                </c:pt>
                <c:pt idx="21">
                  <c:v>813.0333333333333</c:v>
                </c:pt>
                <c:pt idx="22">
                  <c:v>816.13333333333333</c:v>
                </c:pt>
                <c:pt idx="23">
                  <c:v>819.3</c:v>
                </c:pt>
                <c:pt idx="24">
                  <c:v>822.5333333333333</c:v>
                </c:pt>
                <c:pt idx="25">
                  <c:v>825.83333333333337</c:v>
                </c:pt>
                <c:pt idx="26">
                  <c:v>829.2</c:v>
                </c:pt>
                <c:pt idx="27">
                  <c:v>832.63333333333333</c:v>
                </c:pt>
                <c:pt idx="28">
                  <c:v>836.13333333333333</c:v>
                </c:pt>
                <c:pt idx="29">
                  <c:v>839.7</c:v>
                </c:pt>
                <c:pt idx="30">
                  <c:v>843.33333333333337</c:v>
                </c:pt>
                <c:pt idx="31">
                  <c:v>847.0333333333333</c:v>
                </c:pt>
                <c:pt idx="32">
                  <c:v>850.8</c:v>
                </c:pt>
                <c:pt idx="33">
                  <c:v>854.63333333333333</c:v>
                </c:pt>
                <c:pt idx="34">
                  <c:v>858.5333333333333</c:v>
                </c:pt>
                <c:pt idx="35">
                  <c:v>862.5</c:v>
                </c:pt>
                <c:pt idx="36">
                  <c:v>866.5333333333333</c:v>
                </c:pt>
                <c:pt idx="37">
                  <c:v>870.63333333333333</c:v>
                </c:pt>
                <c:pt idx="38">
                  <c:v>874.8</c:v>
                </c:pt>
                <c:pt idx="39">
                  <c:v>879.0333333333333</c:v>
                </c:pt>
                <c:pt idx="40">
                  <c:v>883.33333333333337</c:v>
                </c:pt>
                <c:pt idx="41">
                  <c:v>887.7</c:v>
                </c:pt>
                <c:pt idx="42">
                  <c:v>892.13333333333333</c:v>
                </c:pt>
                <c:pt idx="43">
                  <c:v>896.63333333333333</c:v>
                </c:pt>
                <c:pt idx="44">
                  <c:v>901.2</c:v>
                </c:pt>
                <c:pt idx="45">
                  <c:v>905.83333333333337</c:v>
                </c:pt>
                <c:pt idx="46">
                  <c:v>910.5333333333333</c:v>
                </c:pt>
                <c:pt idx="47">
                  <c:v>915.3</c:v>
                </c:pt>
                <c:pt idx="48">
                  <c:v>920.13333333333333</c:v>
                </c:pt>
                <c:pt idx="49">
                  <c:v>925.0333333333333</c:v>
                </c:pt>
                <c:pt idx="50">
                  <c:v>930</c:v>
                </c:pt>
                <c:pt idx="51">
                  <c:v>935.0333333333333</c:v>
                </c:pt>
                <c:pt idx="52">
                  <c:v>940.13333333333333</c:v>
                </c:pt>
                <c:pt idx="53">
                  <c:v>945.3</c:v>
                </c:pt>
                <c:pt idx="54">
                  <c:v>950.5333333333333</c:v>
                </c:pt>
                <c:pt idx="55">
                  <c:v>955.83333333333337</c:v>
                </c:pt>
                <c:pt idx="56">
                  <c:v>961.2</c:v>
                </c:pt>
                <c:pt idx="57">
                  <c:v>966.63333333333333</c:v>
                </c:pt>
                <c:pt idx="58">
                  <c:v>972.13333333333333</c:v>
                </c:pt>
                <c:pt idx="59">
                  <c:v>977.7</c:v>
                </c:pt>
                <c:pt idx="60">
                  <c:v>983.33333333333337</c:v>
                </c:pt>
                <c:pt idx="61">
                  <c:v>989.0333333333333</c:v>
                </c:pt>
                <c:pt idx="62">
                  <c:v>994.8</c:v>
                </c:pt>
                <c:pt idx="63">
                  <c:v>1000.6333333333333</c:v>
                </c:pt>
                <c:pt idx="64">
                  <c:v>1006.5333333333333</c:v>
                </c:pt>
                <c:pt idx="65">
                  <c:v>1012.5</c:v>
                </c:pt>
                <c:pt idx="66">
                  <c:v>1018.5333333333333</c:v>
                </c:pt>
                <c:pt idx="67">
                  <c:v>1024.6333333333332</c:v>
                </c:pt>
                <c:pt idx="68">
                  <c:v>1030.8</c:v>
                </c:pt>
                <c:pt idx="69">
                  <c:v>1037.0333333333333</c:v>
                </c:pt>
                <c:pt idx="70">
                  <c:v>1043.3333333333335</c:v>
                </c:pt>
                <c:pt idx="71">
                  <c:v>1049.7</c:v>
                </c:pt>
                <c:pt idx="72">
                  <c:v>1056.1333333333332</c:v>
                </c:pt>
                <c:pt idx="73">
                  <c:v>1062.6333333333332</c:v>
                </c:pt>
                <c:pt idx="74">
                  <c:v>1069.2</c:v>
                </c:pt>
                <c:pt idx="75">
                  <c:v>1075.8333333333335</c:v>
                </c:pt>
                <c:pt idx="76">
                  <c:v>1082.5333333333333</c:v>
                </c:pt>
                <c:pt idx="77">
                  <c:v>1089.3</c:v>
                </c:pt>
                <c:pt idx="78">
                  <c:v>1096.1333333333332</c:v>
                </c:pt>
                <c:pt idx="79">
                  <c:v>1103.0333333333333</c:v>
                </c:pt>
                <c:pt idx="80">
                  <c:v>1110</c:v>
                </c:pt>
                <c:pt idx="81">
                  <c:v>1117.0333333333333</c:v>
                </c:pt>
                <c:pt idx="82">
                  <c:v>1124.1333333333332</c:v>
                </c:pt>
                <c:pt idx="83">
                  <c:v>1131.3</c:v>
                </c:pt>
                <c:pt idx="84">
                  <c:v>1138.5333333333333</c:v>
                </c:pt>
                <c:pt idx="85">
                  <c:v>1145.8333333333333</c:v>
                </c:pt>
                <c:pt idx="86">
                  <c:v>1153.2</c:v>
                </c:pt>
                <c:pt idx="87">
                  <c:v>1160.6333333333332</c:v>
                </c:pt>
                <c:pt idx="88">
                  <c:v>1168.1333333333332</c:v>
                </c:pt>
                <c:pt idx="89">
                  <c:v>1175.7</c:v>
                </c:pt>
                <c:pt idx="90">
                  <c:v>1183.3333333333333</c:v>
                </c:pt>
              </c:numCache>
            </c:numRef>
          </c:cat>
          <c:val>
            <c:numRef>
              <c:f>'Propuesta AVC'!$P$17:$P$107</c:f>
              <c:numCache>
                <c:formatCode>#,##0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2-45F2-8801-B97A4034A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717216"/>
        <c:axId val="692718528"/>
      </c:areaChart>
      <c:catAx>
        <c:axId val="69271721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92718528"/>
        <c:crosses val="autoZero"/>
        <c:auto val="1"/>
        <c:lblAlgn val="ctr"/>
        <c:lblOffset val="100"/>
        <c:tickLblSkip val="20"/>
        <c:noMultiLvlLbl val="0"/>
      </c:catAx>
      <c:valAx>
        <c:axId val="69271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92717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'Propuesta AVC'!$R$16</c:f>
              <c:strCache>
                <c:ptCount val="1"/>
                <c:pt idx="0">
                  <c:v>Lineal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'Propuesta AVC'!$I$17:$I$107</c:f>
              <c:numCache>
                <c:formatCode>#,##0</c:formatCode>
                <c:ptCount val="91"/>
                <c:pt idx="0">
                  <c:v>760</c:v>
                </c:pt>
                <c:pt idx="1">
                  <c:v>766</c:v>
                </c:pt>
                <c:pt idx="2">
                  <c:v>772</c:v>
                </c:pt>
                <c:pt idx="3">
                  <c:v>778</c:v>
                </c:pt>
                <c:pt idx="4">
                  <c:v>784</c:v>
                </c:pt>
                <c:pt idx="5">
                  <c:v>790</c:v>
                </c:pt>
                <c:pt idx="6">
                  <c:v>796</c:v>
                </c:pt>
                <c:pt idx="7">
                  <c:v>802</c:v>
                </c:pt>
                <c:pt idx="8">
                  <c:v>808</c:v>
                </c:pt>
                <c:pt idx="9">
                  <c:v>814</c:v>
                </c:pt>
                <c:pt idx="10">
                  <c:v>820</c:v>
                </c:pt>
                <c:pt idx="11">
                  <c:v>826</c:v>
                </c:pt>
                <c:pt idx="12">
                  <c:v>832</c:v>
                </c:pt>
                <c:pt idx="13">
                  <c:v>838</c:v>
                </c:pt>
                <c:pt idx="14">
                  <c:v>844</c:v>
                </c:pt>
                <c:pt idx="15">
                  <c:v>850</c:v>
                </c:pt>
                <c:pt idx="16">
                  <c:v>856</c:v>
                </c:pt>
                <c:pt idx="17">
                  <c:v>862</c:v>
                </c:pt>
                <c:pt idx="18">
                  <c:v>868</c:v>
                </c:pt>
                <c:pt idx="19">
                  <c:v>874</c:v>
                </c:pt>
                <c:pt idx="20">
                  <c:v>880</c:v>
                </c:pt>
                <c:pt idx="21">
                  <c:v>886</c:v>
                </c:pt>
                <c:pt idx="22">
                  <c:v>892</c:v>
                </c:pt>
                <c:pt idx="23">
                  <c:v>898</c:v>
                </c:pt>
                <c:pt idx="24">
                  <c:v>904</c:v>
                </c:pt>
                <c:pt idx="25">
                  <c:v>910</c:v>
                </c:pt>
                <c:pt idx="26">
                  <c:v>916</c:v>
                </c:pt>
                <c:pt idx="27">
                  <c:v>922</c:v>
                </c:pt>
                <c:pt idx="28">
                  <c:v>928</c:v>
                </c:pt>
                <c:pt idx="29">
                  <c:v>934</c:v>
                </c:pt>
                <c:pt idx="30">
                  <c:v>940</c:v>
                </c:pt>
                <c:pt idx="31">
                  <c:v>944</c:v>
                </c:pt>
                <c:pt idx="32">
                  <c:v>948</c:v>
                </c:pt>
                <c:pt idx="33">
                  <c:v>952</c:v>
                </c:pt>
                <c:pt idx="34">
                  <c:v>956</c:v>
                </c:pt>
                <c:pt idx="35">
                  <c:v>960</c:v>
                </c:pt>
                <c:pt idx="36">
                  <c:v>964</c:v>
                </c:pt>
                <c:pt idx="37">
                  <c:v>968</c:v>
                </c:pt>
                <c:pt idx="38">
                  <c:v>972</c:v>
                </c:pt>
                <c:pt idx="39">
                  <c:v>976</c:v>
                </c:pt>
                <c:pt idx="40">
                  <c:v>980</c:v>
                </c:pt>
                <c:pt idx="41">
                  <c:v>984</c:v>
                </c:pt>
                <c:pt idx="42">
                  <c:v>988</c:v>
                </c:pt>
                <c:pt idx="43">
                  <c:v>992</c:v>
                </c:pt>
                <c:pt idx="44">
                  <c:v>996</c:v>
                </c:pt>
                <c:pt idx="45">
                  <c:v>1000</c:v>
                </c:pt>
                <c:pt idx="46">
                  <c:v>1004</c:v>
                </c:pt>
                <c:pt idx="47">
                  <c:v>1008</c:v>
                </c:pt>
                <c:pt idx="48">
                  <c:v>1012</c:v>
                </c:pt>
                <c:pt idx="49">
                  <c:v>1016</c:v>
                </c:pt>
                <c:pt idx="50">
                  <c:v>1020</c:v>
                </c:pt>
                <c:pt idx="51">
                  <c:v>1024</c:v>
                </c:pt>
                <c:pt idx="52">
                  <c:v>1028</c:v>
                </c:pt>
                <c:pt idx="53">
                  <c:v>1032</c:v>
                </c:pt>
                <c:pt idx="54">
                  <c:v>1036</c:v>
                </c:pt>
                <c:pt idx="55">
                  <c:v>1040</c:v>
                </c:pt>
                <c:pt idx="56">
                  <c:v>1044</c:v>
                </c:pt>
                <c:pt idx="57">
                  <c:v>1048</c:v>
                </c:pt>
                <c:pt idx="58">
                  <c:v>1052</c:v>
                </c:pt>
                <c:pt idx="59">
                  <c:v>1056</c:v>
                </c:pt>
                <c:pt idx="60">
                  <c:v>1060</c:v>
                </c:pt>
                <c:pt idx="61">
                  <c:v>1064</c:v>
                </c:pt>
                <c:pt idx="62">
                  <c:v>1068</c:v>
                </c:pt>
                <c:pt idx="63">
                  <c:v>1072</c:v>
                </c:pt>
                <c:pt idx="64">
                  <c:v>1076</c:v>
                </c:pt>
                <c:pt idx="65">
                  <c:v>1080</c:v>
                </c:pt>
                <c:pt idx="66">
                  <c:v>1084</c:v>
                </c:pt>
                <c:pt idx="67">
                  <c:v>1088</c:v>
                </c:pt>
                <c:pt idx="68">
                  <c:v>1092</c:v>
                </c:pt>
                <c:pt idx="69">
                  <c:v>1096</c:v>
                </c:pt>
                <c:pt idx="70">
                  <c:v>1100</c:v>
                </c:pt>
                <c:pt idx="71">
                  <c:v>1104</c:v>
                </c:pt>
                <c:pt idx="72">
                  <c:v>1108</c:v>
                </c:pt>
                <c:pt idx="73">
                  <c:v>1112</c:v>
                </c:pt>
                <c:pt idx="74">
                  <c:v>1116</c:v>
                </c:pt>
                <c:pt idx="75">
                  <c:v>1120</c:v>
                </c:pt>
                <c:pt idx="76">
                  <c:v>1124</c:v>
                </c:pt>
                <c:pt idx="77">
                  <c:v>1128</c:v>
                </c:pt>
                <c:pt idx="78">
                  <c:v>1132</c:v>
                </c:pt>
                <c:pt idx="79">
                  <c:v>1136</c:v>
                </c:pt>
                <c:pt idx="80">
                  <c:v>1140</c:v>
                </c:pt>
                <c:pt idx="81">
                  <c:v>1144</c:v>
                </c:pt>
                <c:pt idx="82">
                  <c:v>1148</c:v>
                </c:pt>
                <c:pt idx="83">
                  <c:v>1152</c:v>
                </c:pt>
                <c:pt idx="84">
                  <c:v>1156</c:v>
                </c:pt>
                <c:pt idx="85">
                  <c:v>1160</c:v>
                </c:pt>
                <c:pt idx="86">
                  <c:v>1164</c:v>
                </c:pt>
                <c:pt idx="87">
                  <c:v>1168</c:v>
                </c:pt>
                <c:pt idx="88">
                  <c:v>1172</c:v>
                </c:pt>
                <c:pt idx="89">
                  <c:v>1176</c:v>
                </c:pt>
                <c:pt idx="90">
                  <c:v>1180</c:v>
                </c:pt>
              </c:numCache>
            </c:numRef>
          </c:cat>
          <c:val>
            <c:numRef>
              <c:f>'Propuesta AVC'!$R$17:$R$107</c:f>
              <c:numCache>
                <c:formatCode>#,##0</c:formatCode>
                <c:ptCount val="91"/>
                <c:pt idx="0">
                  <c:v>750</c:v>
                </c:pt>
                <c:pt idx="1">
                  <c:v>755</c:v>
                </c:pt>
                <c:pt idx="2">
                  <c:v>760</c:v>
                </c:pt>
                <c:pt idx="3">
                  <c:v>765</c:v>
                </c:pt>
                <c:pt idx="4">
                  <c:v>770</c:v>
                </c:pt>
                <c:pt idx="5">
                  <c:v>775</c:v>
                </c:pt>
                <c:pt idx="6">
                  <c:v>780</c:v>
                </c:pt>
                <c:pt idx="7">
                  <c:v>785</c:v>
                </c:pt>
                <c:pt idx="8">
                  <c:v>790</c:v>
                </c:pt>
                <c:pt idx="9">
                  <c:v>795</c:v>
                </c:pt>
                <c:pt idx="10">
                  <c:v>800</c:v>
                </c:pt>
                <c:pt idx="11">
                  <c:v>805</c:v>
                </c:pt>
                <c:pt idx="12">
                  <c:v>810</c:v>
                </c:pt>
                <c:pt idx="13">
                  <c:v>815</c:v>
                </c:pt>
                <c:pt idx="14">
                  <c:v>820</c:v>
                </c:pt>
                <c:pt idx="15">
                  <c:v>825</c:v>
                </c:pt>
                <c:pt idx="16">
                  <c:v>830</c:v>
                </c:pt>
                <c:pt idx="17">
                  <c:v>835</c:v>
                </c:pt>
                <c:pt idx="18">
                  <c:v>840</c:v>
                </c:pt>
                <c:pt idx="19">
                  <c:v>845</c:v>
                </c:pt>
                <c:pt idx="20">
                  <c:v>850</c:v>
                </c:pt>
                <c:pt idx="21">
                  <c:v>855</c:v>
                </c:pt>
                <c:pt idx="22">
                  <c:v>860</c:v>
                </c:pt>
                <c:pt idx="23">
                  <c:v>865</c:v>
                </c:pt>
                <c:pt idx="24">
                  <c:v>870</c:v>
                </c:pt>
                <c:pt idx="25">
                  <c:v>875</c:v>
                </c:pt>
                <c:pt idx="26">
                  <c:v>880</c:v>
                </c:pt>
                <c:pt idx="27">
                  <c:v>885</c:v>
                </c:pt>
                <c:pt idx="28">
                  <c:v>890</c:v>
                </c:pt>
                <c:pt idx="29">
                  <c:v>895</c:v>
                </c:pt>
                <c:pt idx="30">
                  <c:v>900</c:v>
                </c:pt>
                <c:pt idx="31">
                  <c:v>903</c:v>
                </c:pt>
                <c:pt idx="32">
                  <c:v>906</c:v>
                </c:pt>
                <c:pt idx="33">
                  <c:v>909</c:v>
                </c:pt>
                <c:pt idx="34">
                  <c:v>912</c:v>
                </c:pt>
                <c:pt idx="35">
                  <c:v>915</c:v>
                </c:pt>
                <c:pt idx="36">
                  <c:v>918</c:v>
                </c:pt>
                <c:pt idx="37">
                  <c:v>921</c:v>
                </c:pt>
                <c:pt idx="38">
                  <c:v>924</c:v>
                </c:pt>
                <c:pt idx="39">
                  <c:v>927</c:v>
                </c:pt>
                <c:pt idx="40">
                  <c:v>930</c:v>
                </c:pt>
                <c:pt idx="41">
                  <c:v>933</c:v>
                </c:pt>
                <c:pt idx="42">
                  <c:v>936</c:v>
                </c:pt>
                <c:pt idx="43">
                  <c:v>939</c:v>
                </c:pt>
                <c:pt idx="44">
                  <c:v>942</c:v>
                </c:pt>
                <c:pt idx="45">
                  <c:v>945</c:v>
                </c:pt>
                <c:pt idx="46">
                  <c:v>948</c:v>
                </c:pt>
                <c:pt idx="47">
                  <c:v>951</c:v>
                </c:pt>
                <c:pt idx="48">
                  <c:v>954</c:v>
                </c:pt>
                <c:pt idx="49">
                  <c:v>957</c:v>
                </c:pt>
                <c:pt idx="50">
                  <c:v>960</c:v>
                </c:pt>
                <c:pt idx="51">
                  <c:v>963</c:v>
                </c:pt>
                <c:pt idx="52">
                  <c:v>966</c:v>
                </c:pt>
                <c:pt idx="53">
                  <c:v>969</c:v>
                </c:pt>
                <c:pt idx="54">
                  <c:v>972</c:v>
                </c:pt>
                <c:pt idx="55">
                  <c:v>975</c:v>
                </c:pt>
                <c:pt idx="56">
                  <c:v>978</c:v>
                </c:pt>
                <c:pt idx="57">
                  <c:v>981</c:v>
                </c:pt>
                <c:pt idx="58">
                  <c:v>984</c:v>
                </c:pt>
                <c:pt idx="59">
                  <c:v>987</c:v>
                </c:pt>
                <c:pt idx="60">
                  <c:v>990</c:v>
                </c:pt>
                <c:pt idx="61">
                  <c:v>993</c:v>
                </c:pt>
                <c:pt idx="62">
                  <c:v>996</c:v>
                </c:pt>
                <c:pt idx="63">
                  <c:v>999</c:v>
                </c:pt>
                <c:pt idx="64">
                  <c:v>1002</c:v>
                </c:pt>
                <c:pt idx="65">
                  <c:v>1005</c:v>
                </c:pt>
                <c:pt idx="66">
                  <c:v>1008</c:v>
                </c:pt>
                <c:pt idx="67">
                  <c:v>1011</c:v>
                </c:pt>
                <c:pt idx="68">
                  <c:v>1014</c:v>
                </c:pt>
                <c:pt idx="69">
                  <c:v>1017</c:v>
                </c:pt>
                <c:pt idx="70">
                  <c:v>1020</c:v>
                </c:pt>
                <c:pt idx="71">
                  <c:v>1023</c:v>
                </c:pt>
                <c:pt idx="72">
                  <c:v>1026</c:v>
                </c:pt>
                <c:pt idx="73">
                  <c:v>1029</c:v>
                </c:pt>
                <c:pt idx="74">
                  <c:v>1032</c:v>
                </c:pt>
                <c:pt idx="75">
                  <c:v>1035</c:v>
                </c:pt>
                <c:pt idx="76">
                  <c:v>1038</c:v>
                </c:pt>
                <c:pt idx="77">
                  <c:v>1041</c:v>
                </c:pt>
                <c:pt idx="78">
                  <c:v>1044</c:v>
                </c:pt>
                <c:pt idx="79">
                  <c:v>1047</c:v>
                </c:pt>
                <c:pt idx="80">
                  <c:v>1050</c:v>
                </c:pt>
                <c:pt idx="81">
                  <c:v>1053</c:v>
                </c:pt>
                <c:pt idx="82">
                  <c:v>1056</c:v>
                </c:pt>
                <c:pt idx="83">
                  <c:v>1059</c:v>
                </c:pt>
                <c:pt idx="84">
                  <c:v>1062</c:v>
                </c:pt>
                <c:pt idx="85">
                  <c:v>1065</c:v>
                </c:pt>
                <c:pt idx="86">
                  <c:v>1068</c:v>
                </c:pt>
                <c:pt idx="87">
                  <c:v>1071</c:v>
                </c:pt>
                <c:pt idx="88">
                  <c:v>1074</c:v>
                </c:pt>
                <c:pt idx="89">
                  <c:v>1077</c:v>
                </c:pt>
                <c:pt idx="90">
                  <c:v>1080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0A-431C-A9AB-2A9163E7A969}"/>
            </c:ext>
          </c:extLst>
        </c:ser>
        <c:ser>
          <c:idx val="1"/>
          <c:order val="1"/>
          <c:tx>
            <c:strRef>
              <c:f>'Propuesta AVC'!$S$16</c:f>
              <c:strCache>
                <c:ptCount val="1"/>
                <c:pt idx="0">
                  <c:v>Cuadrática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'Propuesta AVC'!$I$17:$I$107</c:f>
              <c:numCache>
                <c:formatCode>#,##0</c:formatCode>
                <c:ptCount val="91"/>
                <c:pt idx="0">
                  <c:v>760</c:v>
                </c:pt>
                <c:pt idx="1">
                  <c:v>766</c:v>
                </c:pt>
                <c:pt idx="2">
                  <c:v>772</c:v>
                </c:pt>
                <c:pt idx="3">
                  <c:v>778</c:v>
                </c:pt>
                <c:pt idx="4">
                  <c:v>784</c:v>
                </c:pt>
                <c:pt idx="5">
                  <c:v>790</c:v>
                </c:pt>
                <c:pt idx="6">
                  <c:v>796</c:v>
                </c:pt>
                <c:pt idx="7">
                  <c:v>802</c:v>
                </c:pt>
                <c:pt idx="8">
                  <c:v>808</c:v>
                </c:pt>
                <c:pt idx="9">
                  <c:v>814</c:v>
                </c:pt>
                <c:pt idx="10">
                  <c:v>820</c:v>
                </c:pt>
                <c:pt idx="11">
                  <c:v>826</c:v>
                </c:pt>
                <c:pt idx="12">
                  <c:v>832</c:v>
                </c:pt>
                <c:pt idx="13">
                  <c:v>838</c:v>
                </c:pt>
                <c:pt idx="14">
                  <c:v>844</c:v>
                </c:pt>
                <c:pt idx="15">
                  <c:v>850</c:v>
                </c:pt>
                <c:pt idx="16">
                  <c:v>856</c:v>
                </c:pt>
                <c:pt idx="17">
                  <c:v>862</c:v>
                </c:pt>
                <c:pt idx="18">
                  <c:v>868</c:v>
                </c:pt>
                <c:pt idx="19">
                  <c:v>874</c:v>
                </c:pt>
                <c:pt idx="20">
                  <c:v>880</c:v>
                </c:pt>
                <c:pt idx="21">
                  <c:v>886</c:v>
                </c:pt>
                <c:pt idx="22">
                  <c:v>892</c:v>
                </c:pt>
                <c:pt idx="23">
                  <c:v>898</c:v>
                </c:pt>
                <c:pt idx="24">
                  <c:v>904</c:v>
                </c:pt>
                <c:pt idx="25">
                  <c:v>910</c:v>
                </c:pt>
                <c:pt idx="26">
                  <c:v>916</c:v>
                </c:pt>
                <c:pt idx="27">
                  <c:v>922</c:v>
                </c:pt>
                <c:pt idx="28">
                  <c:v>928</c:v>
                </c:pt>
                <c:pt idx="29">
                  <c:v>934</c:v>
                </c:pt>
                <c:pt idx="30">
                  <c:v>940</c:v>
                </c:pt>
                <c:pt idx="31">
                  <c:v>944</c:v>
                </c:pt>
                <c:pt idx="32">
                  <c:v>948</c:v>
                </c:pt>
                <c:pt idx="33">
                  <c:v>952</c:v>
                </c:pt>
                <c:pt idx="34">
                  <c:v>956</c:v>
                </c:pt>
                <c:pt idx="35">
                  <c:v>960</c:v>
                </c:pt>
                <c:pt idx="36">
                  <c:v>964</c:v>
                </c:pt>
                <c:pt idx="37">
                  <c:v>968</c:v>
                </c:pt>
                <c:pt idx="38">
                  <c:v>972</c:v>
                </c:pt>
                <c:pt idx="39">
                  <c:v>976</c:v>
                </c:pt>
                <c:pt idx="40">
                  <c:v>980</c:v>
                </c:pt>
                <c:pt idx="41">
                  <c:v>984</c:v>
                </c:pt>
                <c:pt idx="42">
                  <c:v>988</c:v>
                </c:pt>
                <c:pt idx="43">
                  <c:v>992</c:v>
                </c:pt>
                <c:pt idx="44">
                  <c:v>996</c:v>
                </c:pt>
                <c:pt idx="45">
                  <c:v>1000</c:v>
                </c:pt>
                <c:pt idx="46">
                  <c:v>1004</c:v>
                </c:pt>
                <c:pt idx="47">
                  <c:v>1008</c:v>
                </c:pt>
                <c:pt idx="48">
                  <c:v>1012</c:v>
                </c:pt>
                <c:pt idx="49">
                  <c:v>1016</c:v>
                </c:pt>
                <c:pt idx="50">
                  <c:v>1020</c:v>
                </c:pt>
                <c:pt idx="51">
                  <c:v>1024</c:v>
                </c:pt>
                <c:pt idx="52">
                  <c:v>1028</c:v>
                </c:pt>
                <c:pt idx="53">
                  <c:v>1032</c:v>
                </c:pt>
                <c:pt idx="54">
                  <c:v>1036</c:v>
                </c:pt>
                <c:pt idx="55">
                  <c:v>1040</c:v>
                </c:pt>
                <c:pt idx="56">
                  <c:v>1044</c:v>
                </c:pt>
                <c:pt idx="57">
                  <c:v>1048</c:v>
                </c:pt>
                <c:pt idx="58">
                  <c:v>1052</c:v>
                </c:pt>
                <c:pt idx="59">
                  <c:v>1056</c:v>
                </c:pt>
                <c:pt idx="60">
                  <c:v>1060</c:v>
                </c:pt>
                <c:pt idx="61">
                  <c:v>1064</c:v>
                </c:pt>
                <c:pt idx="62">
                  <c:v>1068</c:v>
                </c:pt>
                <c:pt idx="63">
                  <c:v>1072</c:v>
                </c:pt>
                <c:pt idx="64">
                  <c:v>1076</c:v>
                </c:pt>
                <c:pt idx="65">
                  <c:v>1080</c:v>
                </c:pt>
                <c:pt idx="66">
                  <c:v>1084</c:v>
                </c:pt>
                <c:pt idx="67">
                  <c:v>1088</c:v>
                </c:pt>
                <c:pt idx="68">
                  <c:v>1092</c:v>
                </c:pt>
                <c:pt idx="69">
                  <c:v>1096</c:v>
                </c:pt>
                <c:pt idx="70">
                  <c:v>1100</c:v>
                </c:pt>
                <c:pt idx="71">
                  <c:v>1104</c:v>
                </c:pt>
                <c:pt idx="72">
                  <c:v>1108</c:v>
                </c:pt>
                <c:pt idx="73">
                  <c:v>1112</c:v>
                </c:pt>
                <c:pt idx="74">
                  <c:v>1116</c:v>
                </c:pt>
                <c:pt idx="75">
                  <c:v>1120</c:v>
                </c:pt>
                <c:pt idx="76">
                  <c:v>1124</c:v>
                </c:pt>
                <c:pt idx="77">
                  <c:v>1128</c:v>
                </c:pt>
                <c:pt idx="78">
                  <c:v>1132</c:v>
                </c:pt>
                <c:pt idx="79">
                  <c:v>1136</c:v>
                </c:pt>
                <c:pt idx="80">
                  <c:v>1140</c:v>
                </c:pt>
                <c:pt idx="81">
                  <c:v>1144</c:v>
                </c:pt>
                <c:pt idx="82">
                  <c:v>1148</c:v>
                </c:pt>
                <c:pt idx="83">
                  <c:v>1152</c:v>
                </c:pt>
                <c:pt idx="84">
                  <c:v>1156</c:v>
                </c:pt>
                <c:pt idx="85">
                  <c:v>1160</c:v>
                </c:pt>
                <c:pt idx="86">
                  <c:v>1164</c:v>
                </c:pt>
                <c:pt idx="87">
                  <c:v>1168</c:v>
                </c:pt>
                <c:pt idx="88">
                  <c:v>1172</c:v>
                </c:pt>
                <c:pt idx="89">
                  <c:v>1176</c:v>
                </c:pt>
                <c:pt idx="90">
                  <c:v>1180</c:v>
                </c:pt>
              </c:numCache>
            </c:numRef>
          </c:cat>
          <c:val>
            <c:numRef>
              <c:f>'Propuesta AVC'!$S$17:$S$107</c:f>
              <c:numCache>
                <c:formatCode>#,##0</c:formatCode>
                <c:ptCount val="91"/>
                <c:pt idx="0">
                  <c:v>753.33333333333337</c:v>
                </c:pt>
                <c:pt idx="1">
                  <c:v>754.0333333333333</c:v>
                </c:pt>
                <c:pt idx="2">
                  <c:v>754.8</c:v>
                </c:pt>
                <c:pt idx="3">
                  <c:v>755.63333333333333</c:v>
                </c:pt>
                <c:pt idx="4">
                  <c:v>756.5333333333333</c:v>
                </c:pt>
                <c:pt idx="5">
                  <c:v>757.5</c:v>
                </c:pt>
                <c:pt idx="6">
                  <c:v>758.5333333333333</c:v>
                </c:pt>
                <c:pt idx="7">
                  <c:v>759.63333333333333</c:v>
                </c:pt>
                <c:pt idx="8">
                  <c:v>760.8</c:v>
                </c:pt>
                <c:pt idx="9">
                  <c:v>762.0333333333333</c:v>
                </c:pt>
                <c:pt idx="10">
                  <c:v>763.33333333333337</c:v>
                </c:pt>
                <c:pt idx="11">
                  <c:v>764.7</c:v>
                </c:pt>
                <c:pt idx="12">
                  <c:v>766.13333333333333</c:v>
                </c:pt>
                <c:pt idx="13">
                  <c:v>767.63333333333333</c:v>
                </c:pt>
                <c:pt idx="14">
                  <c:v>769.2</c:v>
                </c:pt>
                <c:pt idx="15">
                  <c:v>770.83333333333337</c:v>
                </c:pt>
                <c:pt idx="16">
                  <c:v>772.5333333333333</c:v>
                </c:pt>
                <c:pt idx="17">
                  <c:v>774.3</c:v>
                </c:pt>
                <c:pt idx="18">
                  <c:v>776.13333333333333</c:v>
                </c:pt>
                <c:pt idx="19">
                  <c:v>778.0333333333333</c:v>
                </c:pt>
                <c:pt idx="20">
                  <c:v>780</c:v>
                </c:pt>
                <c:pt idx="21">
                  <c:v>782.0333333333333</c:v>
                </c:pt>
                <c:pt idx="22">
                  <c:v>784.13333333333333</c:v>
                </c:pt>
                <c:pt idx="23">
                  <c:v>786.3</c:v>
                </c:pt>
                <c:pt idx="24">
                  <c:v>788.5333333333333</c:v>
                </c:pt>
                <c:pt idx="25">
                  <c:v>790.83333333333337</c:v>
                </c:pt>
                <c:pt idx="26">
                  <c:v>793.2</c:v>
                </c:pt>
                <c:pt idx="27">
                  <c:v>795.63333333333333</c:v>
                </c:pt>
                <c:pt idx="28">
                  <c:v>798.13333333333333</c:v>
                </c:pt>
                <c:pt idx="29">
                  <c:v>800.7</c:v>
                </c:pt>
                <c:pt idx="30">
                  <c:v>803.33333333333337</c:v>
                </c:pt>
                <c:pt idx="31">
                  <c:v>806.0333333333333</c:v>
                </c:pt>
                <c:pt idx="32">
                  <c:v>808.8</c:v>
                </c:pt>
                <c:pt idx="33">
                  <c:v>811.63333333333333</c:v>
                </c:pt>
                <c:pt idx="34">
                  <c:v>814.5333333333333</c:v>
                </c:pt>
                <c:pt idx="35">
                  <c:v>817.5</c:v>
                </c:pt>
                <c:pt idx="36">
                  <c:v>820.5333333333333</c:v>
                </c:pt>
                <c:pt idx="37">
                  <c:v>823.63333333333333</c:v>
                </c:pt>
                <c:pt idx="38">
                  <c:v>826.8</c:v>
                </c:pt>
                <c:pt idx="39">
                  <c:v>830.0333333333333</c:v>
                </c:pt>
                <c:pt idx="40">
                  <c:v>833.33333333333337</c:v>
                </c:pt>
                <c:pt idx="41">
                  <c:v>836.7</c:v>
                </c:pt>
                <c:pt idx="42">
                  <c:v>840.13333333333333</c:v>
                </c:pt>
                <c:pt idx="43">
                  <c:v>843.63333333333333</c:v>
                </c:pt>
                <c:pt idx="44">
                  <c:v>847.2</c:v>
                </c:pt>
                <c:pt idx="45">
                  <c:v>850.83333333333337</c:v>
                </c:pt>
                <c:pt idx="46">
                  <c:v>854.5333333333333</c:v>
                </c:pt>
                <c:pt idx="47">
                  <c:v>858.3</c:v>
                </c:pt>
                <c:pt idx="48">
                  <c:v>862.13333333333333</c:v>
                </c:pt>
                <c:pt idx="49">
                  <c:v>866.0333333333333</c:v>
                </c:pt>
                <c:pt idx="50">
                  <c:v>870</c:v>
                </c:pt>
                <c:pt idx="51">
                  <c:v>874.0333333333333</c:v>
                </c:pt>
                <c:pt idx="52">
                  <c:v>878.13333333333333</c:v>
                </c:pt>
                <c:pt idx="53">
                  <c:v>882.3</c:v>
                </c:pt>
                <c:pt idx="54">
                  <c:v>886.5333333333333</c:v>
                </c:pt>
                <c:pt idx="55">
                  <c:v>890.83333333333337</c:v>
                </c:pt>
                <c:pt idx="56">
                  <c:v>895.2</c:v>
                </c:pt>
                <c:pt idx="57">
                  <c:v>899.63333333333333</c:v>
                </c:pt>
                <c:pt idx="58">
                  <c:v>904.13333333333333</c:v>
                </c:pt>
                <c:pt idx="59">
                  <c:v>908.7</c:v>
                </c:pt>
                <c:pt idx="60">
                  <c:v>913.33333333333337</c:v>
                </c:pt>
                <c:pt idx="61">
                  <c:v>918.0333333333333</c:v>
                </c:pt>
                <c:pt idx="62">
                  <c:v>922.8</c:v>
                </c:pt>
                <c:pt idx="63">
                  <c:v>927.63333333333333</c:v>
                </c:pt>
                <c:pt idx="64">
                  <c:v>932.5333333333333</c:v>
                </c:pt>
                <c:pt idx="65">
                  <c:v>937.5</c:v>
                </c:pt>
                <c:pt idx="66">
                  <c:v>942.5333333333333</c:v>
                </c:pt>
                <c:pt idx="67">
                  <c:v>947.63333333333333</c:v>
                </c:pt>
                <c:pt idx="68">
                  <c:v>952.8</c:v>
                </c:pt>
                <c:pt idx="69">
                  <c:v>958.0333333333333</c:v>
                </c:pt>
                <c:pt idx="70">
                  <c:v>963.33333333333337</c:v>
                </c:pt>
                <c:pt idx="71">
                  <c:v>968.7</c:v>
                </c:pt>
                <c:pt idx="72">
                  <c:v>974.13333333333333</c:v>
                </c:pt>
                <c:pt idx="73">
                  <c:v>979.63333333333333</c:v>
                </c:pt>
                <c:pt idx="74">
                  <c:v>985.2</c:v>
                </c:pt>
                <c:pt idx="75">
                  <c:v>990.83333333333337</c:v>
                </c:pt>
                <c:pt idx="76">
                  <c:v>996.5333333333333</c:v>
                </c:pt>
                <c:pt idx="77">
                  <c:v>1002.3</c:v>
                </c:pt>
                <c:pt idx="78">
                  <c:v>1008.1333333333333</c:v>
                </c:pt>
                <c:pt idx="79">
                  <c:v>1014.0333333333333</c:v>
                </c:pt>
                <c:pt idx="80">
                  <c:v>1020</c:v>
                </c:pt>
                <c:pt idx="81">
                  <c:v>1026.0333333333333</c:v>
                </c:pt>
                <c:pt idx="82">
                  <c:v>1032.1333333333332</c:v>
                </c:pt>
                <c:pt idx="83">
                  <c:v>1038.3</c:v>
                </c:pt>
                <c:pt idx="84">
                  <c:v>1044.5333333333333</c:v>
                </c:pt>
                <c:pt idx="85">
                  <c:v>1050.8333333333333</c:v>
                </c:pt>
                <c:pt idx="86">
                  <c:v>1057.2</c:v>
                </c:pt>
                <c:pt idx="87">
                  <c:v>1063.6333333333332</c:v>
                </c:pt>
                <c:pt idx="88">
                  <c:v>1070.1333333333332</c:v>
                </c:pt>
                <c:pt idx="89">
                  <c:v>1076.7</c:v>
                </c:pt>
                <c:pt idx="90">
                  <c:v>1083.3333333333333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0A-431C-A9AB-2A9163E7A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6887296"/>
        <c:axId val="696885000"/>
      </c:lineChart>
      <c:catAx>
        <c:axId val="69688729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96885000"/>
        <c:crosses val="autoZero"/>
        <c:auto val="1"/>
        <c:lblAlgn val="ctr"/>
        <c:lblOffset val="100"/>
        <c:tickLblSkip val="20"/>
        <c:noMultiLvlLbl val="0"/>
      </c:catAx>
      <c:valAx>
        <c:axId val="696885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9688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898070</xdr:colOff>
      <xdr:row>40</xdr:row>
      <xdr:rowOff>149679</xdr:rowOff>
    </xdr:from>
    <xdr:to>
      <xdr:col>17</xdr:col>
      <xdr:colOff>680356</xdr:colOff>
      <xdr:row>77</xdr:row>
      <xdr:rowOff>136072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1BBC2B-F308-42AF-A22D-AB8DD532F6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564355</xdr:colOff>
      <xdr:row>12</xdr:row>
      <xdr:rowOff>169070</xdr:rowOff>
    </xdr:from>
    <xdr:to>
      <xdr:col>25</xdr:col>
      <xdr:colOff>312355</xdr:colOff>
      <xdr:row>37</xdr:row>
      <xdr:rowOff>129069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4A01935-BA2F-45BD-ACF7-761D09D867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421820</xdr:colOff>
      <xdr:row>12</xdr:row>
      <xdr:rowOff>163854</xdr:rowOff>
    </xdr:from>
    <xdr:to>
      <xdr:col>31</xdr:col>
      <xdr:colOff>169820</xdr:colOff>
      <xdr:row>37</xdr:row>
      <xdr:rowOff>125554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661AA4D-B0B8-45A5-8F2E-EB5A4CD17C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666751</xdr:colOff>
      <xdr:row>40</xdr:row>
      <xdr:rowOff>33337</xdr:rowOff>
    </xdr:from>
    <xdr:to>
      <xdr:col>27</xdr:col>
      <xdr:colOff>414751</xdr:colOff>
      <xdr:row>68</xdr:row>
      <xdr:rowOff>72712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89F2F5F-55F0-4EFA-A3C4-16A1041A19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vuchile-my.sharepoint.com/personal/carayas_minvu_cl/Documents/MINVU%20Teletrabajo/Llamados/Llamado%20suelos%20glosa%2012/Simuladores/Simulador%20Subsidio%20Llamado%20Suelos%20Are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Serie subsidio y ahorro"/>
      <sheetName val="Serie subsidio y ahorro (2)"/>
    </sheetNames>
    <sheetDataSet>
      <sheetData sheetId="0">
        <row r="5">
          <cell r="B5">
            <v>250</v>
          </cell>
          <cell r="C5">
            <v>200</v>
          </cell>
        </row>
        <row r="13">
          <cell r="B13">
            <v>30</v>
          </cell>
        </row>
        <row r="14">
          <cell r="B14">
            <v>35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71"/>
  <sheetViews>
    <sheetView zoomScale="80" zoomScaleNormal="80" workbookViewId="0">
      <pane ySplit="16" topLeftCell="A388" activePane="bottomLeft" state="frozen"/>
      <selection activeCell="G420" sqref="G420"/>
      <selection pane="bottomLeft" activeCell="G420" sqref="G420"/>
    </sheetView>
  </sheetViews>
  <sheetFormatPr baseColWidth="10" defaultColWidth="11.42578125" defaultRowHeight="14.25" x14ac:dyDescent="0.25"/>
  <cols>
    <col min="1" max="1" width="28.140625" style="2" bestFit="1" customWidth="1"/>
    <col min="2" max="2" width="13.28515625" style="2" bestFit="1" customWidth="1"/>
    <col min="3" max="3" width="11" style="2" customWidth="1"/>
    <col min="4" max="4" width="9.28515625" style="2" customWidth="1"/>
    <col min="5" max="7" width="12.7109375" style="2" customWidth="1"/>
    <col min="8" max="8" width="9" style="2" customWidth="1"/>
    <col min="9" max="9" width="15.7109375" style="2" customWidth="1"/>
    <col min="10" max="10" width="20.7109375" style="2" customWidth="1"/>
    <col min="11" max="11" width="3.7109375" style="2" customWidth="1"/>
    <col min="12" max="12" width="9.7109375" style="2" customWidth="1"/>
    <col min="13" max="13" width="13.42578125" style="2" customWidth="1"/>
    <col min="14" max="14" width="3.7109375" style="2" customWidth="1"/>
    <col min="15" max="15" width="9.7109375" style="2" customWidth="1"/>
    <col min="16" max="16" width="17.42578125" style="2" customWidth="1"/>
    <col min="17" max="17" width="9.140625" style="2" customWidth="1"/>
    <col min="18" max="22" width="11.42578125" style="2"/>
    <col min="23" max="23" width="16.42578125" style="2" bestFit="1" customWidth="1"/>
    <col min="24" max="24" width="19.140625" style="2" bestFit="1" customWidth="1"/>
    <col min="25" max="25" width="15.5703125" style="2" customWidth="1"/>
    <col min="26" max="16384" width="11.42578125" style="2"/>
  </cols>
  <sheetData>
    <row r="1" spans="1:25" x14ac:dyDescent="0.25">
      <c r="C1" s="19" t="s">
        <v>0</v>
      </c>
      <c r="D1" s="19" t="s">
        <v>1</v>
      </c>
      <c r="F1" s="2" t="s">
        <v>2</v>
      </c>
    </row>
    <row r="2" spans="1:25" x14ac:dyDescent="0.25">
      <c r="A2" s="2" t="s">
        <v>3</v>
      </c>
      <c r="B2" s="3">
        <v>150</v>
      </c>
      <c r="C2" s="19">
        <v>674</v>
      </c>
      <c r="D2" s="19">
        <v>48</v>
      </c>
      <c r="F2" s="2" t="s">
        <v>4</v>
      </c>
    </row>
    <row r="3" spans="1:25" x14ac:dyDescent="0.25">
      <c r="A3" s="2" t="s">
        <v>5</v>
      </c>
      <c r="B3" s="3">
        <v>10000</v>
      </c>
      <c r="C3" s="10">
        <f>69700*0.86</f>
        <v>59942</v>
      </c>
      <c r="D3" s="10">
        <v>1352</v>
      </c>
      <c r="E3" s="3"/>
      <c r="F3" s="2" t="s">
        <v>6</v>
      </c>
    </row>
    <row r="4" spans="1:25" x14ac:dyDescent="0.25">
      <c r="A4" s="2" t="s">
        <v>7</v>
      </c>
      <c r="B4" s="4">
        <f>B3/10000</f>
        <v>1</v>
      </c>
      <c r="C4" s="11">
        <f>C3/10000</f>
        <v>5.9942000000000002</v>
      </c>
      <c r="D4" s="11">
        <f>D3/10000</f>
        <v>0.13519999999999999</v>
      </c>
      <c r="E4" s="4"/>
      <c r="F4" s="2" t="s">
        <v>8</v>
      </c>
    </row>
    <row r="5" spans="1:25" x14ac:dyDescent="0.25">
      <c r="A5" s="2" t="s">
        <v>9</v>
      </c>
      <c r="B5" s="3">
        <f>B2/B4</f>
        <v>150</v>
      </c>
      <c r="C5" s="22">
        <f>C2/C4</f>
        <v>112.44202729304995</v>
      </c>
      <c r="D5" s="22">
        <f>D2/D4</f>
        <v>355.02958579881658</v>
      </c>
      <c r="E5" s="7"/>
    </row>
    <row r="6" spans="1:25" x14ac:dyDescent="0.25">
      <c r="A6" s="2" t="s">
        <v>10</v>
      </c>
      <c r="B6" s="3">
        <v>55</v>
      </c>
      <c r="C6" s="7"/>
      <c r="D6" s="7"/>
      <c r="E6" s="7"/>
      <c r="P6" s="2" t="s">
        <v>11</v>
      </c>
      <c r="Q6" s="2">
        <v>8</v>
      </c>
      <c r="R6" s="6" t="e">
        <f>VLOOKUP(Q6,$A$17:$B$34,2,FALSE)</f>
        <v>#N/A</v>
      </c>
    </row>
    <row r="7" spans="1:25" x14ac:dyDescent="0.25">
      <c r="A7" s="2" t="s">
        <v>12</v>
      </c>
      <c r="B7" s="3">
        <v>200</v>
      </c>
      <c r="H7" s="16" t="s">
        <v>13</v>
      </c>
      <c r="I7" s="9">
        <v>276000</v>
      </c>
      <c r="Q7" s="2" t="s">
        <v>14</v>
      </c>
      <c r="R7" s="2" t="s">
        <v>15</v>
      </c>
      <c r="S7" s="2" t="s">
        <v>16</v>
      </c>
      <c r="T7" s="2" t="s">
        <v>17</v>
      </c>
    </row>
    <row r="8" spans="1:25" x14ac:dyDescent="0.25">
      <c r="A8" s="2" t="s">
        <v>18</v>
      </c>
      <c r="B8" s="2" t="s">
        <v>19</v>
      </c>
      <c r="C8" s="14">
        <f>D8/D9</f>
        <v>0.5</v>
      </c>
      <c r="D8" s="23">
        <v>2</v>
      </c>
      <c r="E8" s="14">
        <f>F8/F9</f>
        <v>0.75</v>
      </c>
      <c r="F8" s="23">
        <v>3</v>
      </c>
      <c r="G8" s="15">
        <v>0.4</v>
      </c>
      <c r="H8" s="8">
        <f>ROUND(I8/B$13,2)</f>
        <v>10</v>
      </c>
      <c r="I8" s="9">
        <f>I$7*J8</f>
        <v>271032</v>
      </c>
      <c r="J8" s="19">
        <v>0.98199999999999998</v>
      </c>
      <c r="K8" s="2">
        <v>0.98199999999999998</v>
      </c>
      <c r="L8" s="2">
        <v>1.5</v>
      </c>
      <c r="O8" s="2">
        <v>70</v>
      </c>
      <c r="P8" s="28" t="e">
        <f>O8*R$6</f>
        <v>#N/A</v>
      </c>
      <c r="Q8" s="28" t="e">
        <f>(VLOOKUP(Q$6,$A$17:$G$34,3,FALSE))*O8</f>
        <v>#N/A</v>
      </c>
      <c r="R8" s="28" t="e">
        <f>(VLOOKUP(Q$6,$A$17:$G$34,4,FALSE))*O8</f>
        <v>#N/A</v>
      </c>
      <c r="S8" s="28" t="e">
        <f>(VLOOKUP(Q$6,$A$17:$G$34,6,FALSE))*O8</f>
        <v>#N/A</v>
      </c>
      <c r="T8" s="28" t="e">
        <f>(VLOOKUP(Q$6,$A$17:$G$34,7,FALSE))*O8</f>
        <v>#N/A</v>
      </c>
      <c r="V8" s="6" t="e">
        <f>(R8+S8)/O8</f>
        <v>#N/A</v>
      </c>
      <c r="W8" s="9" t="e">
        <f>V8*$B$13</f>
        <v>#N/A</v>
      </c>
      <c r="X8" s="28" t="e">
        <f>(Q8+T8)/O8</f>
        <v>#N/A</v>
      </c>
    </row>
    <row r="9" spans="1:25" x14ac:dyDescent="0.25">
      <c r="B9" s="2" t="s">
        <v>20</v>
      </c>
      <c r="C9" s="2">
        <v>250</v>
      </c>
      <c r="D9" s="19">
        <v>4</v>
      </c>
      <c r="F9" s="19">
        <v>4</v>
      </c>
      <c r="G9" s="16" t="s">
        <v>21</v>
      </c>
      <c r="H9" s="8">
        <f>ROUND(I9/B$13,2)</f>
        <v>30</v>
      </c>
      <c r="I9" s="9">
        <f>I$7*J9</f>
        <v>813372</v>
      </c>
      <c r="J9" s="19">
        <v>2.9470000000000001</v>
      </c>
      <c r="K9" s="2">
        <v>2.9470000000000001</v>
      </c>
      <c r="L9" s="2">
        <v>3</v>
      </c>
      <c r="O9" s="2">
        <v>20</v>
      </c>
      <c r="P9" s="28" t="e">
        <f>O9*R$6</f>
        <v>#N/A</v>
      </c>
      <c r="Q9" s="28">
        <f>(VLOOKUP(Q$6,$A$532:$G$549,3,FALSE))*O9</f>
        <v>4000</v>
      </c>
      <c r="R9" s="28">
        <f>(VLOOKUP(Q$6,$A$532:$G$549,4,FALSE))*O9</f>
        <v>600</v>
      </c>
      <c r="S9" s="28">
        <f>(VLOOKUP(Q$6,$A$532:$G$549,6,FALSE))*O9</f>
        <v>3033.3333333333339</v>
      </c>
      <c r="T9" s="28">
        <f>(VLOOKUP(Q$6,$A$532:$G$549,7,FALSE))*O9</f>
        <v>3033.3333333333339</v>
      </c>
      <c r="V9" s="6">
        <f>(R9+S9)/O9</f>
        <v>181.66666666666669</v>
      </c>
      <c r="W9" s="9">
        <f>V9*$B$13</f>
        <v>4925966.1500000004</v>
      </c>
      <c r="X9" s="28">
        <f>(Q9+T9)/O9</f>
        <v>351.66666666666669</v>
      </c>
    </row>
    <row r="10" spans="1:25" x14ac:dyDescent="0.25">
      <c r="A10" s="2" t="s">
        <v>15</v>
      </c>
      <c r="B10" s="6">
        <f>H8</f>
        <v>10</v>
      </c>
      <c r="G10" s="16" t="s">
        <v>22</v>
      </c>
      <c r="H10" s="8">
        <f>ROUND(I10/B$13,2)</f>
        <v>50</v>
      </c>
      <c r="I10" s="9">
        <f>I$7*J10</f>
        <v>1355712</v>
      </c>
      <c r="J10" s="19">
        <v>4.9119999999999999</v>
      </c>
      <c r="K10" s="2">
        <v>4.9119999999999999</v>
      </c>
      <c r="L10" s="2">
        <v>6</v>
      </c>
      <c r="O10" s="2">
        <v>10</v>
      </c>
      <c r="P10" s="28" t="e">
        <f>O10*R$6</f>
        <v>#N/A</v>
      </c>
      <c r="Q10" s="28">
        <f>(VLOOKUP(Q$6,$A$554:$G$571,3,FALSE))*O10</f>
        <v>2000</v>
      </c>
      <c r="R10" s="28">
        <f>(VLOOKUP(Q$6,$A$554:$G$571,4,FALSE))*O10</f>
        <v>500</v>
      </c>
      <c r="S10" s="28">
        <f>(VLOOKUP(Q$6,$A$554:$G$571,6,FALSE))*O10</f>
        <v>1416.666666666667</v>
      </c>
      <c r="T10" s="28">
        <f>(VLOOKUP(Q$6,$A$554:$G$571,7,FALSE))*O10</f>
        <v>1416.666666666667</v>
      </c>
      <c r="U10" s="3"/>
      <c r="V10" s="6">
        <f>(R10+S10)/O10</f>
        <v>191.66666666666669</v>
      </c>
      <c r="W10" s="9">
        <f>V10*$B$13</f>
        <v>5197120.2500000009</v>
      </c>
      <c r="X10" s="28">
        <f>(Q10+T10)/O10</f>
        <v>341.66666666666669</v>
      </c>
    </row>
    <row r="11" spans="1:25" x14ac:dyDescent="0.25">
      <c r="A11" s="2" t="s">
        <v>23</v>
      </c>
      <c r="B11" s="6">
        <v>3</v>
      </c>
      <c r="G11" s="16"/>
      <c r="H11" s="8"/>
      <c r="I11" s="9"/>
      <c r="P11" s="3" t="e">
        <f>SUM(P8:P10)</f>
        <v>#N/A</v>
      </c>
      <c r="Q11" s="3" t="e">
        <f>SUM(Q8:Q10)</f>
        <v>#N/A</v>
      </c>
      <c r="R11" s="3" t="e">
        <f>SUM(R8:R10)</f>
        <v>#N/A</v>
      </c>
      <c r="S11" s="3" t="e">
        <f>SUM(S8:S10)</f>
        <v>#N/A</v>
      </c>
      <c r="T11" s="3" t="e">
        <f>SUM(T8:T10)</f>
        <v>#N/A</v>
      </c>
    </row>
    <row r="12" spans="1:25" x14ac:dyDescent="0.25">
      <c r="A12" s="2" t="s">
        <v>24</v>
      </c>
      <c r="B12" s="6">
        <v>4</v>
      </c>
      <c r="G12" s="16"/>
      <c r="H12" s="8"/>
      <c r="I12" s="9"/>
      <c r="P12" s="9" t="e">
        <f>P11*B13</f>
        <v>#N/A</v>
      </c>
      <c r="R12" s="3" t="e">
        <f>P11-Q11-R11</f>
        <v>#N/A</v>
      </c>
      <c r="S12" s="30" t="e">
        <f>S11/R12</f>
        <v>#N/A</v>
      </c>
      <c r="T12" s="30" t="e">
        <f>T11/R12</f>
        <v>#N/A</v>
      </c>
    </row>
    <row r="13" spans="1:25" x14ac:dyDescent="0.25">
      <c r="A13" s="2" t="s">
        <v>25</v>
      </c>
      <c r="B13" s="5">
        <v>27115.41</v>
      </c>
      <c r="P13" s="29" t="e">
        <f>P12/B14</f>
        <v>#N/A</v>
      </c>
      <c r="U13" s="2" t="s">
        <v>26</v>
      </c>
      <c r="V13" s="3" t="e">
        <f>R11+S11</f>
        <v>#N/A</v>
      </c>
      <c r="W13" s="31" t="e">
        <f>V13/V15</f>
        <v>#N/A</v>
      </c>
      <c r="X13" s="9" t="e">
        <f>V13*B13</f>
        <v>#N/A</v>
      </c>
      <c r="Y13" s="29" t="e">
        <f>X13/B14</f>
        <v>#N/A</v>
      </c>
    </row>
    <row r="14" spans="1:25" x14ac:dyDescent="0.25">
      <c r="A14" s="2" t="s">
        <v>27</v>
      </c>
      <c r="B14" s="5">
        <v>633.99</v>
      </c>
      <c r="C14" s="3"/>
      <c r="U14" s="2" t="s">
        <v>28</v>
      </c>
      <c r="V14" s="3" t="e">
        <f>Q11+T11</f>
        <v>#N/A</v>
      </c>
      <c r="W14" s="31" t="e">
        <f>V14/V15</f>
        <v>#N/A</v>
      </c>
      <c r="X14" s="9" t="e">
        <f>V14*B13</f>
        <v>#N/A</v>
      </c>
      <c r="Y14" s="29" t="e">
        <f>X14/B14</f>
        <v>#N/A</v>
      </c>
    </row>
    <row r="15" spans="1:25" x14ac:dyDescent="0.25">
      <c r="A15" s="18" t="s">
        <v>29</v>
      </c>
      <c r="B15" s="25" t="s">
        <v>30</v>
      </c>
      <c r="C15" s="25" t="s">
        <v>31</v>
      </c>
      <c r="D15" s="25" t="s">
        <v>32</v>
      </c>
      <c r="E15" s="25" t="s">
        <v>33</v>
      </c>
      <c r="F15" s="25" t="s">
        <v>34</v>
      </c>
      <c r="G15" s="25" t="s">
        <v>35</v>
      </c>
      <c r="H15" s="26" t="s">
        <v>36</v>
      </c>
      <c r="I15" s="26" t="s">
        <v>37</v>
      </c>
      <c r="J15" s="25" t="s">
        <v>38</v>
      </c>
      <c r="K15" s="25"/>
      <c r="L15" s="25" t="s">
        <v>39</v>
      </c>
      <c r="M15" s="25" t="s">
        <v>40</v>
      </c>
      <c r="N15" s="25"/>
      <c r="O15" s="25" t="s">
        <v>41</v>
      </c>
      <c r="P15" s="27"/>
      <c r="V15" s="3" t="e">
        <f>SUM(V13:V14)</f>
        <v>#N/A</v>
      </c>
    </row>
    <row r="16" spans="1:25" ht="71.25" x14ac:dyDescent="0.25">
      <c r="A16" s="21" t="s">
        <v>42</v>
      </c>
      <c r="B16" s="21" t="s">
        <v>43</v>
      </c>
      <c r="C16" s="12" t="s">
        <v>44</v>
      </c>
      <c r="D16" s="20" t="s">
        <v>45</v>
      </c>
      <c r="E16" s="21" t="s">
        <v>46</v>
      </c>
      <c r="F16" s="20" t="s">
        <v>47</v>
      </c>
      <c r="G16" s="12" t="s">
        <v>48</v>
      </c>
      <c r="H16" s="20" t="s">
        <v>49</v>
      </c>
      <c r="I16" s="12" t="s">
        <v>50</v>
      </c>
      <c r="J16" s="20" t="s">
        <v>51</v>
      </c>
      <c r="L16" s="20" t="s">
        <v>52</v>
      </c>
      <c r="M16" s="12" t="s">
        <v>53</v>
      </c>
      <c r="O16" s="20" t="s">
        <v>49</v>
      </c>
      <c r="P16" s="20" t="s">
        <v>51</v>
      </c>
    </row>
    <row r="17" spans="1:16" x14ac:dyDescent="0.25">
      <c r="A17" s="1">
        <v>0.1</v>
      </c>
      <c r="B17" s="10">
        <f>(A17*B$3)/B$2</f>
        <v>6.666666666666667</v>
      </c>
      <c r="C17" s="10">
        <f>IF(B17&lt;B$7+H$8,IF((B17-D17)&lt;0,0,B17-D17),B$7)</f>
        <v>0</v>
      </c>
      <c r="D17" s="10">
        <f>H$8</f>
        <v>10</v>
      </c>
      <c r="E17" s="10">
        <f>IF(B17-C17-D17&lt;0,0,B17-C17-D17)</f>
        <v>0</v>
      </c>
      <c r="F17" s="10">
        <f>E17-G17</f>
        <v>0</v>
      </c>
      <c r="G17" s="10">
        <f>IF((E17*E$8)&lt;$C$9,E17*E$8,$C$9)</f>
        <v>0</v>
      </c>
      <c r="H17" s="10">
        <f>D17+F17</f>
        <v>10</v>
      </c>
      <c r="I17" s="10">
        <f>C17+G17</f>
        <v>0</v>
      </c>
      <c r="J17" s="24">
        <f>H17*$B$13</f>
        <v>271154.09999999998</v>
      </c>
      <c r="L17" s="10">
        <f t="shared" ref="L17:L34" si="0">(B$6-55)*B$11</f>
        <v>0</v>
      </c>
      <c r="M17" s="10">
        <f t="shared" ref="M17:M34" si="1">B$12*(B$6-55)</f>
        <v>0</v>
      </c>
      <c r="O17" s="10">
        <f>H17+L17</f>
        <v>10</v>
      </c>
      <c r="P17" s="24">
        <f>O17*$B$13</f>
        <v>271154.09999999998</v>
      </c>
    </row>
    <row r="18" spans="1:16" x14ac:dyDescent="0.25">
      <c r="A18" s="1">
        <v>0.12</v>
      </c>
      <c r="B18" s="10">
        <f>(A18*B$3)/B$2</f>
        <v>8</v>
      </c>
      <c r="C18" s="10">
        <f>IF(B18&lt;B$7+H$8,IF((B18-D18)&lt;0,0,B18-D18),B$7)</f>
        <v>0</v>
      </c>
      <c r="D18" s="10">
        <f>H$8</f>
        <v>10</v>
      </c>
      <c r="E18" s="10">
        <f>IF(B18-C18-D18&lt;0,0,B18-C18-D18)</f>
        <v>0</v>
      </c>
      <c r="F18" s="10">
        <f>E18-G18</f>
        <v>0</v>
      </c>
      <c r="G18" s="10">
        <f>IF((E18*E$8)&lt;$C$9,E18*E$8,$C$9)</f>
        <v>0</v>
      </c>
      <c r="H18" s="10">
        <f>D18+F18</f>
        <v>10</v>
      </c>
      <c r="I18" s="10">
        <f>C18+G18</f>
        <v>0</v>
      </c>
      <c r="J18" s="24">
        <f>H18*$B$13</f>
        <v>271154.09999999998</v>
      </c>
      <c r="L18" s="10">
        <f t="shared" si="0"/>
        <v>0</v>
      </c>
      <c r="M18" s="10">
        <f t="shared" si="1"/>
        <v>0</v>
      </c>
      <c r="O18" s="10">
        <f t="shared" ref="O18:O34" si="2">H18+L18</f>
        <v>10</v>
      </c>
      <c r="P18" s="24">
        <f t="shared" ref="P18:P34" si="3">O18*$B$13</f>
        <v>271154.09999999998</v>
      </c>
    </row>
    <row r="19" spans="1:16" x14ac:dyDescent="0.25">
      <c r="A19" s="1">
        <v>0.14000000000000001</v>
      </c>
      <c r="B19" s="10">
        <f>(A19*B$3)/B$2</f>
        <v>9.3333333333333357</v>
      </c>
      <c r="C19" s="10">
        <f>IF(B19&lt;B$7+H$8,IF((B19-D19)&lt;0,0,B19-D19),B$7)</f>
        <v>0</v>
      </c>
      <c r="D19" s="10">
        <f>H$8</f>
        <v>10</v>
      </c>
      <c r="E19" s="10">
        <f>IF(B19-C19-D19&lt;0,0,B19-C19-D19)</f>
        <v>0</v>
      </c>
      <c r="F19" s="10">
        <f>E19-G19</f>
        <v>0</v>
      </c>
      <c r="G19" s="10">
        <f>IF((E19*E$8)&lt;$C$9,E19*E$8,$C$9)</f>
        <v>0</v>
      </c>
      <c r="H19" s="10">
        <f>D19+F19</f>
        <v>10</v>
      </c>
      <c r="I19" s="10">
        <f>C19+G19</f>
        <v>0</v>
      </c>
      <c r="J19" s="24">
        <f>H19*$B$13</f>
        <v>271154.09999999998</v>
      </c>
      <c r="L19" s="10">
        <f t="shared" si="0"/>
        <v>0</v>
      </c>
      <c r="M19" s="10">
        <f t="shared" si="1"/>
        <v>0</v>
      </c>
      <c r="O19" s="10">
        <f t="shared" si="2"/>
        <v>10</v>
      </c>
      <c r="P19" s="24">
        <f t="shared" si="3"/>
        <v>271154.09999999998</v>
      </c>
    </row>
    <row r="20" spans="1:16" x14ac:dyDescent="0.25">
      <c r="A20" s="1">
        <v>0.16</v>
      </c>
      <c r="B20" s="10">
        <f t="shared" ref="B20:B83" si="4">(A20*B$3)/B$2</f>
        <v>10.666666666666666</v>
      </c>
      <c r="C20" s="10">
        <f t="shared" ref="C20:C83" si="5">IF(B20&lt;B$7+H$8,IF((B20-D20)&lt;0,0,B20-D20),B$7)</f>
        <v>0.66666666666666607</v>
      </c>
      <c r="D20" s="10">
        <f t="shared" ref="D20:D83" si="6">H$8</f>
        <v>10</v>
      </c>
      <c r="E20" s="10">
        <f t="shared" ref="E20:E83" si="7">IF(B20-C20-D20&lt;0,0,B20-C20-D20)</f>
        <v>0</v>
      </c>
      <c r="F20" s="10">
        <f t="shared" ref="F20:F83" si="8">E20-G20</f>
        <v>0</v>
      </c>
      <c r="G20" s="10">
        <f t="shared" ref="G20:G83" si="9">IF((E20*E$8)&lt;$C$9,E20*E$8,$C$9)</f>
        <v>0</v>
      </c>
      <c r="H20" s="10">
        <f t="shared" ref="H20:H83" si="10">D20+F20</f>
        <v>10</v>
      </c>
      <c r="I20" s="10">
        <f t="shared" ref="I20:I83" si="11">C20+G20</f>
        <v>0.66666666666666607</v>
      </c>
      <c r="J20" s="24">
        <f t="shared" ref="J20:J83" si="12">H20*$B$13</f>
        <v>271154.09999999998</v>
      </c>
      <c r="L20" s="10">
        <f t="shared" si="0"/>
        <v>0</v>
      </c>
      <c r="M20" s="10">
        <f t="shared" si="1"/>
        <v>0</v>
      </c>
      <c r="O20" s="10">
        <f t="shared" si="2"/>
        <v>10</v>
      </c>
      <c r="P20" s="24">
        <f t="shared" si="3"/>
        <v>271154.09999999998</v>
      </c>
    </row>
    <row r="21" spans="1:16" x14ac:dyDescent="0.25">
      <c r="A21" s="1">
        <v>0.18</v>
      </c>
      <c r="B21" s="10">
        <f t="shared" si="4"/>
        <v>12</v>
      </c>
      <c r="C21" s="10">
        <f t="shared" si="5"/>
        <v>2</v>
      </c>
      <c r="D21" s="10">
        <f t="shared" si="6"/>
        <v>10</v>
      </c>
      <c r="E21" s="10">
        <f t="shared" si="7"/>
        <v>0</v>
      </c>
      <c r="F21" s="10">
        <f t="shared" si="8"/>
        <v>0</v>
      </c>
      <c r="G21" s="10">
        <f t="shared" si="9"/>
        <v>0</v>
      </c>
      <c r="H21" s="10">
        <f t="shared" si="10"/>
        <v>10</v>
      </c>
      <c r="I21" s="10">
        <f t="shared" si="11"/>
        <v>2</v>
      </c>
      <c r="J21" s="24">
        <f t="shared" si="12"/>
        <v>271154.09999999998</v>
      </c>
      <c r="L21" s="10">
        <f t="shared" si="0"/>
        <v>0</v>
      </c>
      <c r="M21" s="10">
        <f t="shared" si="1"/>
        <v>0</v>
      </c>
      <c r="O21" s="10">
        <f t="shared" si="2"/>
        <v>10</v>
      </c>
      <c r="P21" s="24">
        <f t="shared" si="3"/>
        <v>271154.09999999998</v>
      </c>
    </row>
    <row r="22" spans="1:16" x14ac:dyDescent="0.25">
      <c r="A22" s="1">
        <v>0.2</v>
      </c>
      <c r="B22" s="10">
        <f t="shared" si="4"/>
        <v>13.333333333333334</v>
      </c>
      <c r="C22" s="10">
        <f t="shared" si="5"/>
        <v>3.3333333333333339</v>
      </c>
      <c r="D22" s="10">
        <f t="shared" si="6"/>
        <v>10</v>
      </c>
      <c r="E22" s="10">
        <f t="shared" si="7"/>
        <v>0</v>
      </c>
      <c r="F22" s="10">
        <f t="shared" si="8"/>
        <v>0</v>
      </c>
      <c r="G22" s="10">
        <f t="shared" si="9"/>
        <v>0</v>
      </c>
      <c r="H22" s="10">
        <f t="shared" si="10"/>
        <v>10</v>
      </c>
      <c r="I22" s="10">
        <f t="shared" si="11"/>
        <v>3.3333333333333339</v>
      </c>
      <c r="J22" s="24">
        <f t="shared" si="12"/>
        <v>271154.09999999998</v>
      </c>
      <c r="L22" s="10">
        <f t="shared" si="0"/>
        <v>0</v>
      </c>
      <c r="M22" s="10">
        <f t="shared" si="1"/>
        <v>0</v>
      </c>
      <c r="O22" s="10">
        <f t="shared" si="2"/>
        <v>10</v>
      </c>
      <c r="P22" s="24">
        <f t="shared" si="3"/>
        <v>271154.09999999998</v>
      </c>
    </row>
    <row r="23" spans="1:16" x14ac:dyDescent="0.25">
      <c r="A23" s="1">
        <v>0.22</v>
      </c>
      <c r="B23" s="10">
        <f t="shared" si="4"/>
        <v>14.666666666666666</v>
      </c>
      <c r="C23" s="10">
        <f t="shared" si="5"/>
        <v>4.6666666666666661</v>
      </c>
      <c r="D23" s="10">
        <f t="shared" si="6"/>
        <v>10</v>
      </c>
      <c r="E23" s="10">
        <f t="shared" si="7"/>
        <v>0</v>
      </c>
      <c r="F23" s="10">
        <f t="shared" si="8"/>
        <v>0</v>
      </c>
      <c r="G23" s="10">
        <f t="shared" si="9"/>
        <v>0</v>
      </c>
      <c r="H23" s="10">
        <f t="shared" si="10"/>
        <v>10</v>
      </c>
      <c r="I23" s="10">
        <f t="shared" si="11"/>
        <v>4.6666666666666661</v>
      </c>
      <c r="J23" s="24">
        <f t="shared" si="12"/>
        <v>271154.09999999998</v>
      </c>
      <c r="L23" s="10">
        <f t="shared" si="0"/>
        <v>0</v>
      </c>
      <c r="M23" s="10">
        <f t="shared" si="1"/>
        <v>0</v>
      </c>
      <c r="O23" s="10">
        <f t="shared" si="2"/>
        <v>10</v>
      </c>
      <c r="P23" s="24">
        <f t="shared" si="3"/>
        <v>271154.09999999998</v>
      </c>
    </row>
    <row r="24" spans="1:16" x14ac:dyDescent="0.25">
      <c r="A24" s="1">
        <v>0.24</v>
      </c>
      <c r="B24" s="10">
        <f t="shared" si="4"/>
        <v>16</v>
      </c>
      <c r="C24" s="10">
        <f t="shared" si="5"/>
        <v>6</v>
      </c>
      <c r="D24" s="10">
        <f t="shared" si="6"/>
        <v>10</v>
      </c>
      <c r="E24" s="10">
        <f t="shared" si="7"/>
        <v>0</v>
      </c>
      <c r="F24" s="10">
        <f t="shared" si="8"/>
        <v>0</v>
      </c>
      <c r="G24" s="10">
        <f t="shared" si="9"/>
        <v>0</v>
      </c>
      <c r="H24" s="10">
        <f t="shared" si="10"/>
        <v>10</v>
      </c>
      <c r="I24" s="10">
        <f t="shared" si="11"/>
        <v>6</v>
      </c>
      <c r="J24" s="24">
        <f t="shared" si="12"/>
        <v>271154.09999999998</v>
      </c>
      <c r="L24" s="10">
        <f t="shared" si="0"/>
        <v>0</v>
      </c>
      <c r="M24" s="10">
        <f t="shared" si="1"/>
        <v>0</v>
      </c>
      <c r="O24" s="10">
        <f t="shared" si="2"/>
        <v>10</v>
      </c>
      <c r="P24" s="24">
        <f t="shared" si="3"/>
        <v>271154.09999999998</v>
      </c>
    </row>
    <row r="25" spans="1:16" x14ac:dyDescent="0.25">
      <c r="A25" s="1">
        <v>0.26</v>
      </c>
      <c r="B25" s="10">
        <f t="shared" si="4"/>
        <v>17.333333333333332</v>
      </c>
      <c r="C25" s="10">
        <f t="shared" si="5"/>
        <v>7.3333333333333321</v>
      </c>
      <c r="D25" s="10">
        <f t="shared" si="6"/>
        <v>10</v>
      </c>
      <c r="E25" s="10">
        <f t="shared" si="7"/>
        <v>0</v>
      </c>
      <c r="F25" s="10">
        <f t="shared" si="8"/>
        <v>0</v>
      </c>
      <c r="G25" s="10">
        <f t="shared" si="9"/>
        <v>0</v>
      </c>
      <c r="H25" s="10">
        <f t="shared" si="10"/>
        <v>10</v>
      </c>
      <c r="I25" s="10">
        <f t="shared" si="11"/>
        <v>7.3333333333333321</v>
      </c>
      <c r="J25" s="24">
        <f t="shared" si="12"/>
        <v>271154.09999999998</v>
      </c>
      <c r="L25" s="10">
        <f t="shared" si="0"/>
        <v>0</v>
      </c>
      <c r="M25" s="10">
        <f t="shared" si="1"/>
        <v>0</v>
      </c>
      <c r="O25" s="10">
        <f t="shared" si="2"/>
        <v>10</v>
      </c>
      <c r="P25" s="24">
        <f t="shared" si="3"/>
        <v>271154.09999999998</v>
      </c>
    </row>
    <row r="26" spans="1:16" x14ac:dyDescent="0.25">
      <c r="A26" s="1">
        <v>0.28000000000000003</v>
      </c>
      <c r="B26" s="10">
        <f t="shared" si="4"/>
        <v>18.666666666666671</v>
      </c>
      <c r="C26" s="10">
        <f t="shared" si="5"/>
        <v>8.6666666666666714</v>
      </c>
      <c r="D26" s="10">
        <f t="shared" si="6"/>
        <v>10</v>
      </c>
      <c r="E26" s="10">
        <f t="shared" si="7"/>
        <v>0</v>
      </c>
      <c r="F26" s="10">
        <f t="shared" si="8"/>
        <v>0</v>
      </c>
      <c r="G26" s="10">
        <f t="shared" si="9"/>
        <v>0</v>
      </c>
      <c r="H26" s="10">
        <f t="shared" si="10"/>
        <v>10</v>
      </c>
      <c r="I26" s="10">
        <f t="shared" si="11"/>
        <v>8.6666666666666714</v>
      </c>
      <c r="J26" s="24">
        <f t="shared" si="12"/>
        <v>271154.09999999998</v>
      </c>
      <c r="L26" s="10">
        <f t="shared" si="0"/>
        <v>0</v>
      </c>
      <c r="M26" s="10">
        <f t="shared" si="1"/>
        <v>0</v>
      </c>
      <c r="O26" s="10">
        <f t="shared" si="2"/>
        <v>10</v>
      </c>
      <c r="P26" s="24">
        <f t="shared" si="3"/>
        <v>271154.09999999998</v>
      </c>
    </row>
    <row r="27" spans="1:16" x14ac:dyDescent="0.25">
      <c r="A27" s="1">
        <v>0.3</v>
      </c>
      <c r="B27" s="10">
        <f t="shared" si="4"/>
        <v>20</v>
      </c>
      <c r="C27" s="10">
        <f t="shared" si="5"/>
        <v>10</v>
      </c>
      <c r="D27" s="10">
        <f t="shared" si="6"/>
        <v>10</v>
      </c>
      <c r="E27" s="10">
        <f t="shared" si="7"/>
        <v>0</v>
      </c>
      <c r="F27" s="10">
        <f t="shared" si="8"/>
        <v>0</v>
      </c>
      <c r="G27" s="10">
        <f t="shared" si="9"/>
        <v>0</v>
      </c>
      <c r="H27" s="10">
        <f t="shared" si="10"/>
        <v>10</v>
      </c>
      <c r="I27" s="10">
        <f t="shared" si="11"/>
        <v>10</v>
      </c>
      <c r="J27" s="24">
        <f t="shared" si="12"/>
        <v>271154.09999999998</v>
      </c>
      <c r="L27" s="10">
        <f t="shared" si="0"/>
        <v>0</v>
      </c>
      <c r="M27" s="10">
        <f t="shared" si="1"/>
        <v>0</v>
      </c>
      <c r="O27" s="10">
        <f t="shared" si="2"/>
        <v>10</v>
      </c>
      <c r="P27" s="24">
        <f t="shared" si="3"/>
        <v>271154.09999999998</v>
      </c>
    </row>
    <row r="28" spans="1:16" x14ac:dyDescent="0.25">
      <c r="A28" s="1">
        <v>0.32</v>
      </c>
      <c r="B28" s="10">
        <f t="shared" si="4"/>
        <v>21.333333333333332</v>
      </c>
      <c r="C28" s="10">
        <f t="shared" si="5"/>
        <v>11.333333333333332</v>
      </c>
      <c r="D28" s="10">
        <f t="shared" si="6"/>
        <v>10</v>
      </c>
      <c r="E28" s="10">
        <f t="shared" si="7"/>
        <v>0</v>
      </c>
      <c r="F28" s="10">
        <f t="shared" si="8"/>
        <v>0</v>
      </c>
      <c r="G28" s="10">
        <f t="shared" si="9"/>
        <v>0</v>
      </c>
      <c r="H28" s="10">
        <f t="shared" si="10"/>
        <v>10</v>
      </c>
      <c r="I28" s="10">
        <f t="shared" si="11"/>
        <v>11.333333333333332</v>
      </c>
      <c r="J28" s="24">
        <f t="shared" si="12"/>
        <v>271154.09999999998</v>
      </c>
      <c r="L28" s="10">
        <f t="shared" si="0"/>
        <v>0</v>
      </c>
      <c r="M28" s="10">
        <f t="shared" si="1"/>
        <v>0</v>
      </c>
      <c r="O28" s="10">
        <f t="shared" si="2"/>
        <v>10</v>
      </c>
      <c r="P28" s="24">
        <f t="shared" si="3"/>
        <v>271154.09999999998</v>
      </c>
    </row>
    <row r="29" spans="1:16" x14ac:dyDescent="0.25">
      <c r="A29" s="1">
        <v>0.34</v>
      </c>
      <c r="B29" s="10">
        <f t="shared" si="4"/>
        <v>22.666666666666671</v>
      </c>
      <c r="C29" s="10">
        <f t="shared" si="5"/>
        <v>12.666666666666671</v>
      </c>
      <c r="D29" s="10">
        <f t="shared" si="6"/>
        <v>10</v>
      </c>
      <c r="E29" s="10">
        <f t="shared" si="7"/>
        <v>0</v>
      </c>
      <c r="F29" s="10">
        <f t="shared" si="8"/>
        <v>0</v>
      </c>
      <c r="G29" s="10">
        <f t="shared" si="9"/>
        <v>0</v>
      </c>
      <c r="H29" s="10">
        <f t="shared" si="10"/>
        <v>10</v>
      </c>
      <c r="I29" s="10">
        <f t="shared" si="11"/>
        <v>12.666666666666671</v>
      </c>
      <c r="J29" s="24">
        <f t="shared" si="12"/>
        <v>271154.09999999998</v>
      </c>
      <c r="L29" s="10">
        <f t="shared" si="0"/>
        <v>0</v>
      </c>
      <c r="M29" s="10">
        <f t="shared" si="1"/>
        <v>0</v>
      </c>
      <c r="O29" s="10">
        <f t="shared" si="2"/>
        <v>10</v>
      </c>
      <c r="P29" s="24">
        <f t="shared" si="3"/>
        <v>271154.09999999998</v>
      </c>
    </row>
    <row r="30" spans="1:16" x14ac:dyDescent="0.25">
      <c r="A30" s="1">
        <v>0.36</v>
      </c>
      <c r="B30" s="10">
        <f t="shared" si="4"/>
        <v>24</v>
      </c>
      <c r="C30" s="10">
        <f t="shared" si="5"/>
        <v>14</v>
      </c>
      <c r="D30" s="10">
        <f t="shared" si="6"/>
        <v>10</v>
      </c>
      <c r="E30" s="10">
        <f t="shared" si="7"/>
        <v>0</v>
      </c>
      <c r="F30" s="10">
        <f t="shared" si="8"/>
        <v>0</v>
      </c>
      <c r="G30" s="10">
        <f t="shared" si="9"/>
        <v>0</v>
      </c>
      <c r="H30" s="10">
        <f t="shared" si="10"/>
        <v>10</v>
      </c>
      <c r="I30" s="10">
        <f t="shared" si="11"/>
        <v>14</v>
      </c>
      <c r="J30" s="24">
        <f t="shared" si="12"/>
        <v>271154.09999999998</v>
      </c>
      <c r="L30" s="10">
        <f t="shared" si="0"/>
        <v>0</v>
      </c>
      <c r="M30" s="10">
        <f t="shared" si="1"/>
        <v>0</v>
      </c>
      <c r="O30" s="10">
        <f t="shared" si="2"/>
        <v>10</v>
      </c>
      <c r="P30" s="24">
        <f t="shared" si="3"/>
        <v>271154.09999999998</v>
      </c>
    </row>
    <row r="31" spans="1:16" x14ac:dyDescent="0.25">
      <c r="A31" s="1">
        <v>0.38</v>
      </c>
      <c r="B31" s="10">
        <f t="shared" si="4"/>
        <v>25.333333333333332</v>
      </c>
      <c r="C31" s="10">
        <f t="shared" si="5"/>
        <v>15.333333333333332</v>
      </c>
      <c r="D31" s="10">
        <f t="shared" si="6"/>
        <v>10</v>
      </c>
      <c r="E31" s="10">
        <f t="shared" si="7"/>
        <v>0</v>
      </c>
      <c r="F31" s="10">
        <f t="shared" si="8"/>
        <v>0</v>
      </c>
      <c r="G31" s="10">
        <f t="shared" si="9"/>
        <v>0</v>
      </c>
      <c r="H31" s="10">
        <f t="shared" si="10"/>
        <v>10</v>
      </c>
      <c r="I31" s="10">
        <f t="shared" si="11"/>
        <v>15.333333333333332</v>
      </c>
      <c r="J31" s="24">
        <f t="shared" si="12"/>
        <v>271154.09999999998</v>
      </c>
      <c r="L31" s="10">
        <f t="shared" si="0"/>
        <v>0</v>
      </c>
      <c r="M31" s="10">
        <f t="shared" si="1"/>
        <v>0</v>
      </c>
      <c r="O31" s="10">
        <f t="shared" si="2"/>
        <v>10</v>
      </c>
      <c r="P31" s="24">
        <f t="shared" si="3"/>
        <v>271154.09999999998</v>
      </c>
    </row>
    <row r="32" spans="1:16" x14ac:dyDescent="0.25">
      <c r="A32" s="1">
        <v>0.4</v>
      </c>
      <c r="B32" s="10">
        <f t="shared" si="4"/>
        <v>26.666666666666668</v>
      </c>
      <c r="C32" s="10">
        <f t="shared" si="5"/>
        <v>16.666666666666668</v>
      </c>
      <c r="D32" s="10">
        <f t="shared" si="6"/>
        <v>10</v>
      </c>
      <c r="E32" s="10">
        <f t="shared" si="7"/>
        <v>0</v>
      </c>
      <c r="F32" s="10">
        <f t="shared" si="8"/>
        <v>0</v>
      </c>
      <c r="G32" s="10">
        <f t="shared" si="9"/>
        <v>0</v>
      </c>
      <c r="H32" s="10">
        <f t="shared" si="10"/>
        <v>10</v>
      </c>
      <c r="I32" s="10">
        <f t="shared" si="11"/>
        <v>16.666666666666668</v>
      </c>
      <c r="J32" s="24">
        <f t="shared" si="12"/>
        <v>271154.09999999998</v>
      </c>
      <c r="L32" s="10">
        <f t="shared" si="0"/>
        <v>0</v>
      </c>
      <c r="M32" s="10">
        <f t="shared" si="1"/>
        <v>0</v>
      </c>
      <c r="O32" s="10">
        <f t="shared" si="2"/>
        <v>10</v>
      </c>
      <c r="P32" s="24">
        <f t="shared" si="3"/>
        <v>271154.09999999998</v>
      </c>
    </row>
    <row r="33" spans="1:16" x14ac:dyDescent="0.25">
      <c r="A33" s="1">
        <v>0.42</v>
      </c>
      <c r="B33" s="10">
        <f t="shared" si="4"/>
        <v>28</v>
      </c>
      <c r="C33" s="10">
        <f t="shared" si="5"/>
        <v>18</v>
      </c>
      <c r="D33" s="10">
        <f t="shared" si="6"/>
        <v>10</v>
      </c>
      <c r="E33" s="10">
        <f t="shared" si="7"/>
        <v>0</v>
      </c>
      <c r="F33" s="10">
        <f t="shared" si="8"/>
        <v>0</v>
      </c>
      <c r="G33" s="10">
        <f t="shared" si="9"/>
        <v>0</v>
      </c>
      <c r="H33" s="10">
        <f t="shared" si="10"/>
        <v>10</v>
      </c>
      <c r="I33" s="10">
        <f t="shared" si="11"/>
        <v>18</v>
      </c>
      <c r="J33" s="24">
        <f t="shared" si="12"/>
        <v>271154.09999999998</v>
      </c>
      <c r="L33" s="10">
        <f t="shared" si="0"/>
        <v>0</v>
      </c>
      <c r="M33" s="10">
        <f t="shared" si="1"/>
        <v>0</v>
      </c>
      <c r="O33" s="10">
        <f t="shared" si="2"/>
        <v>10</v>
      </c>
      <c r="P33" s="24">
        <f t="shared" si="3"/>
        <v>271154.09999999998</v>
      </c>
    </row>
    <row r="34" spans="1:16" x14ac:dyDescent="0.25">
      <c r="A34" s="1">
        <v>0.44</v>
      </c>
      <c r="B34" s="10">
        <f t="shared" si="4"/>
        <v>29.333333333333332</v>
      </c>
      <c r="C34" s="10">
        <f t="shared" si="5"/>
        <v>19.333333333333332</v>
      </c>
      <c r="D34" s="10">
        <f t="shared" si="6"/>
        <v>10</v>
      </c>
      <c r="E34" s="10">
        <f t="shared" si="7"/>
        <v>0</v>
      </c>
      <c r="F34" s="10">
        <f t="shared" si="8"/>
        <v>0</v>
      </c>
      <c r="G34" s="10">
        <f t="shared" si="9"/>
        <v>0</v>
      </c>
      <c r="H34" s="10">
        <f t="shared" si="10"/>
        <v>10</v>
      </c>
      <c r="I34" s="10">
        <f t="shared" si="11"/>
        <v>19.333333333333332</v>
      </c>
      <c r="J34" s="24">
        <f t="shared" si="12"/>
        <v>271154.09999999998</v>
      </c>
      <c r="L34" s="10">
        <f t="shared" si="0"/>
        <v>0</v>
      </c>
      <c r="M34" s="10">
        <f t="shared" si="1"/>
        <v>0</v>
      </c>
      <c r="O34" s="10">
        <f t="shared" si="2"/>
        <v>10</v>
      </c>
      <c r="P34" s="24">
        <f t="shared" si="3"/>
        <v>271154.09999999998</v>
      </c>
    </row>
    <row r="35" spans="1:16" x14ac:dyDescent="0.25">
      <c r="A35" s="1">
        <v>0.46</v>
      </c>
      <c r="B35" s="10">
        <f t="shared" si="4"/>
        <v>30.666666666666668</v>
      </c>
      <c r="C35" s="10">
        <f t="shared" si="5"/>
        <v>20.666666666666668</v>
      </c>
      <c r="D35" s="10">
        <f t="shared" si="6"/>
        <v>10</v>
      </c>
      <c r="E35" s="10">
        <f t="shared" si="7"/>
        <v>0</v>
      </c>
      <c r="F35" s="10">
        <f t="shared" si="8"/>
        <v>0</v>
      </c>
      <c r="G35" s="10">
        <f t="shared" si="9"/>
        <v>0</v>
      </c>
      <c r="H35" s="10">
        <f t="shared" si="10"/>
        <v>10</v>
      </c>
      <c r="I35" s="10">
        <f t="shared" si="11"/>
        <v>20.666666666666668</v>
      </c>
      <c r="J35" s="24">
        <f t="shared" si="12"/>
        <v>271154.09999999998</v>
      </c>
      <c r="L35" s="10"/>
      <c r="M35" s="10"/>
      <c r="O35" s="10"/>
      <c r="P35" s="24"/>
    </row>
    <row r="36" spans="1:16" x14ac:dyDescent="0.25">
      <c r="A36" s="1">
        <v>0.48</v>
      </c>
      <c r="B36" s="10">
        <f t="shared" si="4"/>
        <v>32</v>
      </c>
      <c r="C36" s="10">
        <f t="shared" si="5"/>
        <v>22</v>
      </c>
      <c r="D36" s="10">
        <f t="shared" si="6"/>
        <v>10</v>
      </c>
      <c r="E36" s="10">
        <f t="shared" si="7"/>
        <v>0</v>
      </c>
      <c r="F36" s="10">
        <f t="shared" si="8"/>
        <v>0</v>
      </c>
      <c r="G36" s="10">
        <f t="shared" si="9"/>
        <v>0</v>
      </c>
      <c r="H36" s="10">
        <f t="shared" si="10"/>
        <v>10</v>
      </c>
      <c r="I36" s="10">
        <f t="shared" si="11"/>
        <v>22</v>
      </c>
      <c r="J36" s="24">
        <f t="shared" si="12"/>
        <v>271154.09999999998</v>
      </c>
      <c r="L36" s="10"/>
      <c r="M36" s="10"/>
      <c r="O36" s="10"/>
      <c r="P36" s="24"/>
    </row>
    <row r="37" spans="1:16" x14ac:dyDescent="0.25">
      <c r="A37" s="1">
        <v>0.5</v>
      </c>
      <c r="B37" s="10">
        <f t="shared" si="4"/>
        <v>33.333333333333336</v>
      </c>
      <c r="C37" s="10">
        <f t="shared" si="5"/>
        <v>23.333333333333336</v>
      </c>
      <c r="D37" s="10">
        <f t="shared" si="6"/>
        <v>10</v>
      </c>
      <c r="E37" s="10">
        <f t="shared" si="7"/>
        <v>0</v>
      </c>
      <c r="F37" s="10">
        <f t="shared" si="8"/>
        <v>0</v>
      </c>
      <c r="G37" s="10">
        <f t="shared" si="9"/>
        <v>0</v>
      </c>
      <c r="H37" s="10">
        <f t="shared" si="10"/>
        <v>10</v>
      </c>
      <c r="I37" s="10">
        <f t="shared" si="11"/>
        <v>23.333333333333336</v>
      </c>
      <c r="J37" s="24">
        <f t="shared" si="12"/>
        <v>271154.09999999998</v>
      </c>
      <c r="L37" s="10"/>
      <c r="M37" s="10"/>
      <c r="O37" s="10"/>
      <c r="P37" s="24"/>
    </row>
    <row r="38" spans="1:16" x14ac:dyDescent="0.25">
      <c r="A38" s="1">
        <v>0.52</v>
      </c>
      <c r="B38" s="10">
        <f t="shared" si="4"/>
        <v>34.666666666666664</v>
      </c>
      <c r="C38" s="10">
        <f t="shared" si="5"/>
        <v>24.666666666666664</v>
      </c>
      <c r="D38" s="10">
        <f t="shared" si="6"/>
        <v>10</v>
      </c>
      <c r="E38" s="10">
        <f t="shared" si="7"/>
        <v>0</v>
      </c>
      <c r="F38" s="10">
        <f t="shared" si="8"/>
        <v>0</v>
      </c>
      <c r="G38" s="10">
        <f t="shared" si="9"/>
        <v>0</v>
      </c>
      <c r="H38" s="10">
        <f t="shared" si="10"/>
        <v>10</v>
      </c>
      <c r="I38" s="10">
        <f t="shared" si="11"/>
        <v>24.666666666666664</v>
      </c>
      <c r="J38" s="24">
        <f t="shared" si="12"/>
        <v>271154.09999999998</v>
      </c>
      <c r="L38" s="10"/>
      <c r="M38" s="10"/>
      <c r="O38" s="10"/>
      <c r="P38" s="24"/>
    </row>
    <row r="39" spans="1:16" x14ac:dyDescent="0.25">
      <c r="A39" s="1">
        <v>0.54</v>
      </c>
      <c r="B39" s="10">
        <f t="shared" si="4"/>
        <v>36</v>
      </c>
      <c r="C39" s="10">
        <f t="shared" si="5"/>
        <v>26</v>
      </c>
      <c r="D39" s="10">
        <f t="shared" si="6"/>
        <v>10</v>
      </c>
      <c r="E39" s="10">
        <f t="shared" si="7"/>
        <v>0</v>
      </c>
      <c r="F39" s="10">
        <f t="shared" si="8"/>
        <v>0</v>
      </c>
      <c r="G39" s="10">
        <f t="shared" si="9"/>
        <v>0</v>
      </c>
      <c r="H39" s="10">
        <f t="shared" si="10"/>
        <v>10</v>
      </c>
      <c r="I39" s="10">
        <f t="shared" si="11"/>
        <v>26</v>
      </c>
      <c r="J39" s="24">
        <f t="shared" si="12"/>
        <v>271154.09999999998</v>
      </c>
      <c r="L39" s="10"/>
      <c r="M39" s="10"/>
      <c r="O39" s="10"/>
      <c r="P39" s="24"/>
    </row>
    <row r="40" spans="1:16" x14ac:dyDescent="0.25">
      <c r="A40" s="1">
        <v>0.56000000000000005</v>
      </c>
      <c r="B40" s="10">
        <f t="shared" si="4"/>
        <v>37.333333333333343</v>
      </c>
      <c r="C40" s="10">
        <f t="shared" si="5"/>
        <v>27.333333333333343</v>
      </c>
      <c r="D40" s="10">
        <f t="shared" si="6"/>
        <v>10</v>
      </c>
      <c r="E40" s="10">
        <f t="shared" si="7"/>
        <v>0</v>
      </c>
      <c r="F40" s="10">
        <f t="shared" si="8"/>
        <v>0</v>
      </c>
      <c r="G40" s="10">
        <f t="shared" si="9"/>
        <v>0</v>
      </c>
      <c r="H40" s="10">
        <f t="shared" si="10"/>
        <v>10</v>
      </c>
      <c r="I40" s="10">
        <f t="shared" si="11"/>
        <v>27.333333333333343</v>
      </c>
      <c r="J40" s="24">
        <f t="shared" si="12"/>
        <v>271154.09999999998</v>
      </c>
      <c r="L40" s="10"/>
      <c r="M40" s="10"/>
      <c r="O40" s="10"/>
      <c r="P40" s="24"/>
    </row>
    <row r="41" spans="1:16" x14ac:dyDescent="0.25">
      <c r="A41" s="1">
        <v>0.57999999999999996</v>
      </c>
      <c r="B41" s="10">
        <f t="shared" si="4"/>
        <v>38.666666666666664</v>
      </c>
      <c r="C41" s="10">
        <f t="shared" si="5"/>
        <v>28.666666666666664</v>
      </c>
      <c r="D41" s="10">
        <f t="shared" si="6"/>
        <v>10</v>
      </c>
      <c r="E41" s="10">
        <f t="shared" si="7"/>
        <v>0</v>
      </c>
      <c r="F41" s="10">
        <f t="shared" si="8"/>
        <v>0</v>
      </c>
      <c r="G41" s="10">
        <f t="shared" si="9"/>
        <v>0</v>
      </c>
      <c r="H41" s="10">
        <f t="shared" si="10"/>
        <v>10</v>
      </c>
      <c r="I41" s="10">
        <f t="shared" si="11"/>
        <v>28.666666666666664</v>
      </c>
      <c r="J41" s="24">
        <f t="shared" si="12"/>
        <v>271154.09999999998</v>
      </c>
      <c r="L41" s="10"/>
      <c r="M41" s="10"/>
      <c r="O41" s="10"/>
      <c r="P41" s="24"/>
    </row>
    <row r="42" spans="1:16" x14ac:dyDescent="0.25">
      <c r="A42" s="1">
        <v>0.6</v>
      </c>
      <c r="B42" s="10">
        <f t="shared" si="4"/>
        <v>40</v>
      </c>
      <c r="C42" s="10">
        <f t="shared" si="5"/>
        <v>30</v>
      </c>
      <c r="D42" s="10">
        <f t="shared" si="6"/>
        <v>10</v>
      </c>
      <c r="E42" s="10">
        <f t="shared" si="7"/>
        <v>0</v>
      </c>
      <c r="F42" s="10">
        <f t="shared" si="8"/>
        <v>0</v>
      </c>
      <c r="G42" s="10">
        <f t="shared" si="9"/>
        <v>0</v>
      </c>
      <c r="H42" s="10">
        <f t="shared" si="10"/>
        <v>10</v>
      </c>
      <c r="I42" s="10">
        <f t="shared" si="11"/>
        <v>30</v>
      </c>
      <c r="J42" s="24">
        <f t="shared" si="12"/>
        <v>271154.09999999998</v>
      </c>
      <c r="L42" s="10"/>
      <c r="M42" s="10"/>
      <c r="O42" s="10"/>
      <c r="P42" s="24"/>
    </row>
    <row r="43" spans="1:16" x14ac:dyDescent="0.25">
      <c r="A43" s="1">
        <v>0.62</v>
      </c>
      <c r="B43" s="10">
        <f t="shared" si="4"/>
        <v>41.333333333333336</v>
      </c>
      <c r="C43" s="10">
        <f t="shared" si="5"/>
        <v>31.333333333333336</v>
      </c>
      <c r="D43" s="10">
        <f t="shared" si="6"/>
        <v>10</v>
      </c>
      <c r="E43" s="10">
        <f t="shared" si="7"/>
        <v>0</v>
      </c>
      <c r="F43" s="10">
        <f t="shared" si="8"/>
        <v>0</v>
      </c>
      <c r="G43" s="10">
        <f t="shared" si="9"/>
        <v>0</v>
      </c>
      <c r="H43" s="10">
        <f t="shared" si="10"/>
        <v>10</v>
      </c>
      <c r="I43" s="10">
        <f t="shared" si="11"/>
        <v>31.333333333333336</v>
      </c>
      <c r="J43" s="24">
        <f t="shared" si="12"/>
        <v>271154.09999999998</v>
      </c>
      <c r="L43" s="10"/>
      <c r="M43" s="10"/>
      <c r="O43" s="10"/>
      <c r="P43" s="24"/>
    </row>
    <row r="44" spans="1:16" x14ac:dyDescent="0.25">
      <c r="A44" s="1">
        <v>0.64</v>
      </c>
      <c r="B44" s="10">
        <f t="shared" si="4"/>
        <v>42.666666666666664</v>
      </c>
      <c r="C44" s="10">
        <f t="shared" si="5"/>
        <v>32.666666666666664</v>
      </c>
      <c r="D44" s="10">
        <f t="shared" si="6"/>
        <v>10</v>
      </c>
      <c r="E44" s="10">
        <f t="shared" si="7"/>
        <v>0</v>
      </c>
      <c r="F44" s="10">
        <f t="shared" si="8"/>
        <v>0</v>
      </c>
      <c r="G44" s="10">
        <f t="shared" si="9"/>
        <v>0</v>
      </c>
      <c r="H44" s="10">
        <f t="shared" si="10"/>
        <v>10</v>
      </c>
      <c r="I44" s="10">
        <f t="shared" si="11"/>
        <v>32.666666666666664</v>
      </c>
      <c r="J44" s="24">
        <f t="shared" si="12"/>
        <v>271154.09999999998</v>
      </c>
      <c r="L44" s="10"/>
      <c r="M44" s="10"/>
      <c r="O44" s="10"/>
      <c r="P44" s="24"/>
    </row>
    <row r="45" spans="1:16" x14ac:dyDescent="0.25">
      <c r="A45" s="1">
        <v>0.66</v>
      </c>
      <c r="B45" s="10">
        <f t="shared" si="4"/>
        <v>44</v>
      </c>
      <c r="C45" s="10">
        <f t="shared" si="5"/>
        <v>34</v>
      </c>
      <c r="D45" s="10">
        <f t="shared" si="6"/>
        <v>10</v>
      </c>
      <c r="E45" s="10">
        <f t="shared" si="7"/>
        <v>0</v>
      </c>
      <c r="F45" s="10">
        <f t="shared" si="8"/>
        <v>0</v>
      </c>
      <c r="G45" s="10">
        <f t="shared" si="9"/>
        <v>0</v>
      </c>
      <c r="H45" s="10">
        <f t="shared" si="10"/>
        <v>10</v>
      </c>
      <c r="I45" s="10">
        <f t="shared" si="11"/>
        <v>34</v>
      </c>
      <c r="J45" s="24">
        <f t="shared" si="12"/>
        <v>271154.09999999998</v>
      </c>
      <c r="L45" s="10"/>
      <c r="M45" s="10"/>
      <c r="O45" s="10"/>
      <c r="P45" s="24"/>
    </row>
    <row r="46" spans="1:16" x14ac:dyDescent="0.25">
      <c r="A46" s="1">
        <v>0.68</v>
      </c>
      <c r="B46" s="10">
        <f t="shared" si="4"/>
        <v>45.333333333333343</v>
      </c>
      <c r="C46" s="10">
        <f t="shared" si="5"/>
        <v>35.333333333333343</v>
      </c>
      <c r="D46" s="10">
        <f t="shared" si="6"/>
        <v>10</v>
      </c>
      <c r="E46" s="10">
        <f t="shared" si="7"/>
        <v>0</v>
      </c>
      <c r="F46" s="10">
        <f t="shared" si="8"/>
        <v>0</v>
      </c>
      <c r="G46" s="10">
        <f t="shared" si="9"/>
        <v>0</v>
      </c>
      <c r="H46" s="10">
        <f t="shared" si="10"/>
        <v>10</v>
      </c>
      <c r="I46" s="10">
        <f t="shared" si="11"/>
        <v>35.333333333333343</v>
      </c>
      <c r="J46" s="24">
        <f t="shared" si="12"/>
        <v>271154.09999999998</v>
      </c>
      <c r="L46" s="10"/>
      <c r="M46" s="10"/>
      <c r="O46" s="10"/>
      <c r="P46" s="24"/>
    </row>
    <row r="47" spans="1:16" x14ac:dyDescent="0.25">
      <c r="A47" s="1">
        <v>0.7</v>
      </c>
      <c r="B47" s="10">
        <f t="shared" si="4"/>
        <v>46.666666666666664</v>
      </c>
      <c r="C47" s="10">
        <f t="shared" si="5"/>
        <v>36.666666666666664</v>
      </c>
      <c r="D47" s="10">
        <f t="shared" si="6"/>
        <v>10</v>
      </c>
      <c r="E47" s="10">
        <f t="shared" si="7"/>
        <v>0</v>
      </c>
      <c r="F47" s="10">
        <f t="shared" si="8"/>
        <v>0</v>
      </c>
      <c r="G47" s="10">
        <f t="shared" si="9"/>
        <v>0</v>
      </c>
      <c r="H47" s="10">
        <f t="shared" si="10"/>
        <v>10</v>
      </c>
      <c r="I47" s="10">
        <f t="shared" si="11"/>
        <v>36.666666666666664</v>
      </c>
      <c r="J47" s="24">
        <f t="shared" si="12"/>
        <v>271154.09999999998</v>
      </c>
      <c r="L47" s="10"/>
      <c r="M47" s="10"/>
      <c r="O47" s="10"/>
      <c r="P47" s="24"/>
    </row>
    <row r="48" spans="1:16" x14ac:dyDescent="0.25">
      <c r="A48" s="1">
        <v>0.72</v>
      </c>
      <c r="B48" s="10">
        <f t="shared" si="4"/>
        <v>48</v>
      </c>
      <c r="C48" s="10">
        <f t="shared" si="5"/>
        <v>38</v>
      </c>
      <c r="D48" s="10">
        <f t="shared" si="6"/>
        <v>10</v>
      </c>
      <c r="E48" s="10">
        <f t="shared" si="7"/>
        <v>0</v>
      </c>
      <c r="F48" s="10">
        <f t="shared" si="8"/>
        <v>0</v>
      </c>
      <c r="G48" s="10">
        <f t="shared" si="9"/>
        <v>0</v>
      </c>
      <c r="H48" s="10">
        <f t="shared" si="10"/>
        <v>10</v>
      </c>
      <c r="I48" s="10">
        <f t="shared" si="11"/>
        <v>38</v>
      </c>
      <c r="J48" s="24">
        <f t="shared" si="12"/>
        <v>271154.09999999998</v>
      </c>
      <c r="L48" s="10"/>
      <c r="M48" s="10"/>
      <c r="O48" s="10"/>
      <c r="P48" s="24"/>
    </row>
    <row r="49" spans="1:16" x14ac:dyDescent="0.25">
      <c r="A49" s="1">
        <v>0.74</v>
      </c>
      <c r="B49" s="10">
        <f t="shared" si="4"/>
        <v>49.333333333333336</v>
      </c>
      <c r="C49" s="10">
        <f t="shared" si="5"/>
        <v>39.333333333333336</v>
      </c>
      <c r="D49" s="10">
        <f t="shared" si="6"/>
        <v>10</v>
      </c>
      <c r="E49" s="10">
        <f t="shared" si="7"/>
        <v>0</v>
      </c>
      <c r="F49" s="10">
        <f t="shared" si="8"/>
        <v>0</v>
      </c>
      <c r="G49" s="10">
        <f t="shared" si="9"/>
        <v>0</v>
      </c>
      <c r="H49" s="10">
        <f t="shared" si="10"/>
        <v>10</v>
      </c>
      <c r="I49" s="10">
        <f t="shared" si="11"/>
        <v>39.333333333333336</v>
      </c>
      <c r="J49" s="24">
        <f t="shared" si="12"/>
        <v>271154.09999999998</v>
      </c>
      <c r="L49" s="10"/>
      <c r="M49" s="10"/>
      <c r="O49" s="10"/>
      <c r="P49" s="24"/>
    </row>
    <row r="50" spans="1:16" x14ac:dyDescent="0.25">
      <c r="A50" s="1">
        <v>0.76</v>
      </c>
      <c r="B50" s="10">
        <f t="shared" si="4"/>
        <v>50.666666666666664</v>
      </c>
      <c r="C50" s="10">
        <f t="shared" si="5"/>
        <v>40.666666666666664</v>
      </c>
      <c r="D50" s="10">
        <f t="shared" si="6"/>
        <v>10</v>
      </c>
      <c r="E50" s="10">
        <f t="shared" si="7"/>
        <v>0</v>
      </c>
      <c r="F50" s="10">
        <f t="shared" si="8"/>
        <v>0</v>
      </c>
      <c r="G50" s="10">
        <f t="shared" si="9"/>
        <v>0</v>
      </c>
      <c r="H50" s="10">
        <f t="shared" si="10"/>
        <v>10</v>
      </c>
      <c r="I50" s="10">
        <f t="shared" si="11"/>
        <v>40.666666666666664</v>
      </c>
      <c r="J50" s="24">
        <f t="shared" si="12"/>
        <v>271154.09999999998</v>
      </c>
      <c r="L50" s="10"/>
      <c r="M50" s="10"/>
      <c r="O50" s="10"/>
      <c r="P50" s="24"/>
    </row>
    <row r="51" spans="1:16" x14ac:dyDescent="0.25">
      <c r="A51" s="1">
        <v>0.78</v>
      </c>
      <c r="B51" s="10">
        <f t="shared" si="4"/>
        <v>52</v>
      </c>
      <c r="C51" s="10">
        <f t="shared" si="5"/>
        <v>42</v>
      </c>
      <c r="D51" s="10">
        <f t="shared" si="6"/>
        <v>10</v>
      </c>
      <c r="E51" s="10">
        <f t="shared" si="7"/>
        <v>0</v>
      </c>
      <c r="F51" s="10">
        <f t="shared" si="8"/>
        <v>0</v>
      </c>
      <c r="G51" s="10">
        <f t="shared" si="9"/>
        <v>0</v>
      </c>
      <c r="H51" s="10">
        <f t="shared" si="10"/>
        <v>10</v>
      </c>
      <c r="I51" s="10">
        <f t="shared" si="11"/>
        <v>42</v>
      </c>
      <c r="J51" s="24">
        <f t="shared" si="12"/>
        <v>271154.09999999998</v>
      </c>
      <c r="L51" s="10"/>
      <c r="M51" s="10"/>
      <c r="O51" s="10"/>
      <c r="P51" s="24"/>
    </row>
    <row r="52" spans="1:16" x14ac:dyDescent="0.25">
      <c r="A52" s="1">
        <v>0.8</v>
      </c>
      <c r="B52" s="10">
        <f t="shared" si="4"/>
        <v>53.333333333333336</v>
      </c>
      <c r="C52" s="10">
        <f t="shared" si="5"/>
        <v>43.333333333333336</v>
      </c>
      <c r="D52" s="10">
        <f t="shared" si="6"/>
        <v>10</v>
      </c>
      <c r="E52" s="10">
        <f t="shared" si="7"/>
        <v>0</v>
      </c>
      <c r="F52" s="10">
        <f t="shared" si="8"/>
        <v>0</v>
      </c>
      <c r="G52" s="10">
        <f t="shared" si="9"/>
        <v>0</v>
      </c>
      <c r="H52" s="10">
        <f t="shared" si="10"/>
        <v>10</v>
      </c>
      <c r="I52" s="10">
        <f t="shared" si="11"/>
        <v>43.333333333333336</v>
      </c>
      <c r="J52" s="24">
        <f t="shared" si="12"/>
        <v>271154.09999999998</v>
      </c>
      <c r="L52" s="10"/>
      <c r="M52" s="10"/>
      <c r="O52" s="10"/>
      <c r="P52" s="24"/>
    </row>
    <row r="53" spans="1:16" x14ac:dyDescent="0.25">
      <c r="A53" s="1">
        <v>0.82</v>
      </c>
      <c r="B53" s="10">
        <f t="shared" si="4"/>
        <v>54.666666666666664</v>
      </c>
      <c r="C53" s="10">
        <f t="shared" si="5"/>
        <v>44.666666666666664</v>
      </c>
      <c r="D53" s="10">
        <f t="shared" si="6"/>
        <v>10</v>
      </c>
      <c r="E53" s="10">
        <f t="shared" si="7"/>
        <v>0</v>
      </c>
      <c r="F53" s="10">
        <f t="shared" si="8"/>
        <v>0</v>
      </c>
      <c r="G53" s="10">
        <f t="shared" si="9"/>
        <v>0</v>
      </c>
      <c r="H53" s="10">
        <f t="shared" si="10"/>
        <v>10</v>
      </c>
      <c r="I53" s="10">
        <f t="shared" si="11"/>
        <v>44.666666666666664</v>
      </c>
      <c r="J53" s="24">
        <f t="shared" si="12"/>
        <v>271154.09999999998</v>
      </c>
      <c r="L53" s="10"/>
      <c r="M53" s="10"/>
      <c r="O53" s="10"/>
      <c r="P53" s="24"/>
    </row>
    <row r="54" spans="1:16" x14ac:dyDescent="0.25">
      <c r="A54" s="1">
        <v>0.84</v>
      </c>
      <c r="B54" s="10">
        <f t="shared" si="4"/>
        <v>56</v>
      </c>
      <c r="C54" s="10">
        <f t="shared" si="5"/>
        <v>46</v>
      </c>
      <c r="D54" s="10">
        <f t="shared" si="6"/>
        <v>10</v>
      </c>
      <c r="E54" s="10">
        <f t="shared" si="7"/>
        <v>0</v>
      </c>
      <c r="F54" s="10">
        <f t="shared" si="8"/>
        <v>0</v>
      </c>
      <c r="G54" s="10">
        <f t="shared" si="9"/>
        <v>0</v>
      </c>
      <c r="H54" s="10">
        <f t="shared" si="10"/>
        <v>10</v>
      </c>
      <c r="I54" s="10">
        <f t="shared" si="11"/>
        <v>46</v>
      </c>
      <c r="J54" s="24">
        <f t="shared" si="12"/>
        <v>271154.09999999998</v>
      </c>
      <c r="L54" s="10"/>
      <c r="M54" s="10"/>
      <c r="O54" s="10"/>
      <c r="P54" s="24"/>
    </row>
    <row r="55" spans="1:16" x14ac:dyDescent="0.25">
      <c r="A55" s="1">
        <v>0.86</v>
      </c>
      <c r="B55" s="10">
        <f t="shared" si="4"/>
        <v>57.333333333333336</v>
      </c>
      <c r="C55" s="10">
        <f t="shared" si="5"/>
        <v>47.333333333333336</v>
      </c>
      <c r="D55" s="10">
        <f t="shared" si="6"/>
        <v>10</v>
      </c>
      <c r="E55" s="10">
        <f t="shared" si="7"/>
        <v>0</v>
      </c>
      <c r="F55" s="10">
        <f t="shared" si="8"/>
        <v>0</v>
      </c>
      <c r="G55" s="10">
        <f t="shared" si="9"/>
        <v>0</v>
      </c>
      <c r="H55" s="10">
        <f t="shared" si="10"/>
        <v>10</v>
      </c>
      <c r="I55" s="10">
        <f t="shared" si="11"/>
        <v>47.333333333333336</v>
      </c>
      <c r="J55" s="24">
        <f t="shared" si="12"/>
        <v>271154.09999999998</v>
      </c>
      <c r="L55" s="10"/>
      <c r="M55" s="10"/>
      <c r="O55" s="10"/>
      <c r="P55" s="24"/>
    </row>
    <row r="56" spans="1:16" x14ac:dyDescent="0.25">
      <c r="A56" s="1">
        <v>0.88</v>
      </c>
      <c r="B56" s="10">
        <f t="shared" si="4"/>
        <v>58.666666666666664</v>
      </c>
      <c r="C56" s="10">
        <f t="shared" si="5"/>
        <v>48.666666666666664</v>
      </c>
      <c r="D56" s="10">
        <f t="shared" si="6"/>
        <v>10</v>
      </c>
      <c r="E56" s="10">
        <f t="shared" si="7"/>
        <v>0</v>
      </c>
      <c r="F56" s="10">
        <f t="shared" si="8"/>
        <v>0</v>
      </c>
      <c r="G56" s="10">
        <f t="shared" si="9"/>
        <v>0</v>
      </c>
      <c r="H56" s="10">
        <f t="shared" si="10"/>
        <v>10</v>
      </c>
      <c r="I56" s="10">
        <f t="shared" si="11"/>
        <v>48.666666666666664</v>
      </c>
      <c r="J56" s="24">
        <f t="shared" si="12"/>
        <v>271154.09999999998</v>
      </c>
      <c r="L56" s="10"/>
      <c r="M56" s="10"/>
      <c r="O56" s="10"/>
      <c r="P56" s="24"/>
    </row>
    <row r="57" spans="1:16" x14ac:dyDescent="0.25">
      <c r="A57" s="1">
        <v>0.9</v>
      </c>
      <c r="B57" s="10">
        <f t="shared" si="4"/>
        <v>60</v>
      </c>
      <c r="C57" s="10">
        <f t="shared" si="5"/>
        <v>50</v>
      </c>
      <c r="D57" s="10">
        <f t="shared" si="6"/>
        <v>10</v>
      </c>
      <c r="E57" s="10">
        <f t="shared" si="7"/>
        <v>0</v>
      </c>
      <c r="F57" s="10">
        <f t="shared" si="8"/>
        <v>0</v>
      </c>
      <c r="G57" s="10">
        <f t="shared" si="9"/>
        <v>0</v>
      </c>
      <c r="H57" s="10">
        <f t="shared" si="10"/>
        <v>10</v>
      </c>
      <c r="I57" s="10">
        <f t="shared" si="11"/>
        <v>50</v>
      </c>
      <c r="J57" s="24">
        <f t="shared" si="12"/>
        <v>271154.09999999998</v>
      </c>
      <c r="L57" s="10"/>
      <c r="M57" s="10"/>
      <c r="O57" s="10"/>
      <c r="P57" s="24"/>
    </row>
    <row r="58" spans="1:16" x14ac:dyDescent="0.25">
      <c r="A58" s="1">
        <v>0.92</v>
      </c>
      <c r="B58" s="10">
        <f t="shared" si="4"/>
        <v>61.333333333333336</v>
      </c>
      <c r="C58" s="10">
        <f t="shared" si="5"/>
        <v>51.333333333333336</v>
      </c>
      <c r="D58" s="10">
        <f t="shared" si="6"/>
        <v>10</v>
      </c>
      <c r="E58" s="10">
        <f t="shared" si="7"/>
        <v>0</v>
      </c>
      <c r="F58" s="10">
        <f t="shared" si="8"/>
        <v>0</v>
      </c>
      <c r="G58" s="10">
        <f t="shared" si="9"/>
        <v>0</v>
      </c>
      <c r="H58" s="10">
        <f t="shared" si="10"/>
        <v>10</v>
      </c>
      <c r="I58" s="10">
        <f t="shared" si="11"/>
        <v>51.333333333333336</v>
      </c>
      <c r="J58" s="24">
        <f t="shared" si="12"/>
        <v>271154.09999999998</v>
      </c>
      <c r="L58" s="10"/>
      <c r="M58" s="10"/>
      <c r="O58" s="10"/>
      <c r="P58" s="24"/>
    </row>
    <row r="59" spans="1:16" x14ac:dyDescent="0.25">
      <c r="A59" s="1">
        <v>0.94</v>
      </c>
      <c r="B59" s="10">
        <f t="shared" si="4"/>
        <v>62.666666666666664</v>
      </c>
      <c r="C59" s="10">
        <f t="shared" si="5"/>
        <v>52.666666666666664</v>
      </c>
      <c r="D59" s="10">
        <f t="shared" si="6"/>
        <v>10</v>
      </c>
      <c r="E59" s="10">
        <f t="shared" si="7"/>
        <v>0</v>
      </c>
      <c r="F59" s="10">
        <f t="shared" si="8"/>
        <v>0</v>
      </c>
      <c r="G59" s="10">
        <f t="shared" si="9"/>
        <v>0</v>
      </c>
      <c r="H59" s="10">
        <f t="shared" si="10"/>
        <v>10</v>
      </c>
      <c r="I59" s="10">
        <f t="shared" si="11"/>
        <v>52.666666666666664</v>
      </c>
      <c r="J59" s="24">
        <f t="shared" si="12"/>
        <v>271154.09999999998</v>
      </c>
      <c r="L59" s="10"/>
      <c r="M59" s="10"/>
      <c r="O59" s="10"/>
      <c r="P59" s="24"/>
    </row>
    <row r="60" spans="1:16" x14ac:dyDescent="0.25">
      <c r="A60" s="1">
        <v>0.96</v>
      </c>
      <c r="B60" s="10">
        <f t="shared" si="4"/>
        <v>64</v>
      </c>
      <c r="C60" s="10">
        <f t="shared" si="5"/>
        <v>54</v>
      </c>
      <c r="D60" s="10">
        <f t="shared" si="6"/>
        <v>10</v>
      </c>
      <c r="E60" s="10">
        <f t="shared" si="7"/>
        <v>0</v>
      </c>
      <c r="F60" s="10">
        <f t="shared" si="8"/>
        <v>0</v>
      </c>
      <c r="G60" s="10">
        <f t="shared" si="9"/>
        <v>0</v>
      </c>
      <c r="H60" s="10">
        <f t="shared" si="10"/>
        <v>10</v>
      </c>
      <c r="I60" s="10">
        <f t="shared" si="11"/>
        <v>54</v>
      </c>
      <c r="J60" s="24">
        <f t="shared" si="12"/>
        <v>271154.09999999998</v>
      </c>
      <c r="L60" s="10"/>
      <c r="M60" s="10"/>
      <c r="O60" s="10"/>
      <c r="P60" s="24"/>
    </row>
    <row r="61" spans="1:16" x14ac:dyDescent="0.25">
      <c r="A61" s="1">
        <v>0.98</v>
      </c>
      <c r="B61" s="10">
        <f t="shared" si="4"/>
        <v>65.333333333333329</v>
      </c>
      <c r="C61" s="10">
        <f t="shared" si="5"/>
        <v>55.333333333333329</v>
      </c>
      <c r="D61" s="10">
        <f t="shared" si="6"/>
        <v>10</v>
      </c>
      <c r="E61" s="10">
        <f t="shared" si="7"/>
        <v>0</v>
      </c>
      <c r="F61" s="10">
        <f t="shared" si="8"/>
        <v>0</v>
      </c>
      <c r="G61" s="10">
        <f t="shared" si="9"/>
        <v>0</v>
      </c>
      <c r="H61" s="10">
        <f t="shared" si="10"/>
        <v>10</v>
      </c>
      <c r="I61" s="10">
        <f t="shared" si="11"/>
        <v>55.333333333333329</v>
      </c>
      <c r="J61" s="24">
        <f t="shared" si="12"/>
        <v>271154.09999999998</v>
      </c>
      <c r="L61" s="10"/>
      <c r="M61" s="10"/>
      <c r="O61" s="10"/>
      <c r="P61" s="24"/>
    </row>
    <row r="62" spans="1:16" x14ac:dyDescent="0.25">
      <c r="A62" s="1">
        <v>1</v>
      </c>
      <c r="B62" s="10">
        <f t="shared" si="4"/>
        <v>66.666666666666671</v>
      </c>
      <c r="C62" s="10">
        <f t="shared" si="5"/>
        <v>56.666666666666671</v>
      </c>
      <c r="D62" s="10">
        <f t="shared" si="6"/>
        <v>10</v>
      </c>
      <c r="E62" s="10">
        <f t="shared" si="7"/>
        <v>0</v>
      </c>
      <c r="F62" s="10">
        <f t="shared" si="8"/>
        <v>0</v>
      </c>
      <c r="G62" s="10">
        <f t="shared" si="9"/>
        <v>0</v>
      </c>
      <c r="H62" s="10">
        <f t="shared" si="10"/>
        <v>10</v>
      </c>
      <c r="I62" s="10">
        <f t="shared" si="11"/>
        <v>56.666666666666671</v>
      </c>
      <c r="J62" s="24">
        <f t="shared" si="12"/>
        <v>271154.09999999998</v>
      </c>
      <c r="L62" s="10"/>
      <c r="M62" s="10"/>
      <c r="O62" s="10"/>
      <c r="P62" s="24"/>
    </row>
    <row r="63" spans="1:16" x14ac:dyDescent="0.25">
      <c r="A63" s="1">
        <v>1.02</v>
      </c>
      <c r="B63" s="10">
        <f t="shared" si="4"/>
        <v>68</v>
      </c>
      <c r="C63" s="10">
        <f t="shared" si="5"/>
        <v>58</v>
      </c>
      <c r="D63" s="10">
        <f t="shared" si="6"/>
        <v>10</v>
      </c>
      <c r="E63" s="10">
        <f t="shared" si="7"/>
        <v>0</v>
      </c>
      <c r="F63" s="10">
        <f t="shared" si="8"/>
        <v>0</v>
      </c>
      <c r="G63" s="10">
        <f t="shared" si="9"/>
        <v>0</v>
      </c>
      <c r="H63" s="10">
        <f t="shared" si="10"/>
        <v>10</v>
      </c>
      <c r="I63" s="10">
        <f t="shared" si="11"/>
        <v>58</v>
      </c>
      <c r="J63" s="24">
        <f t="shared" si="12"/>
        <v>271154.09999999998</v>
      </c>
      <c r="L63" s="10"/>
      <c r="M63" s="10"/>
      <c r="O63" s="10"/>
      <c r="P63" s="24"/>
    </row>
    <row r="64" spans="1:16" x14ac:dyDescent="0.25">
      <c r="A64" s="1">
        <v>1.04</v>
      </c>
      <c r="B64" s="10">
        <f t="shared" si="4"/>
        <v>69.333333333333329</v>
      </c>
      <c r="C64" s="10">
        <f t="shared" si="5"/>
        <v>59.333333333333329</v>
      </c>
      <c r="D64" s="10">
        <f t="shared" si="6"/>
        <v>10</v>
      </c>
      <c r="E64" s="10">
        <f t="shared" si="7"/>
        <v>0</v>
      </c>
      <c r="F64" s="10">
        <f t="shared" si="8"/>
        <v>0</v>
      </c>
      <c r="G64" s="10">
        <f t="shared" si="9"/>
        <v>0</v>
      </c>
      <c r="H64" s="10">
        <f t="shared" si="10"/>
        <v>10</v>
      </c>
      <c r="I64" s="10">
        <f t="shared" si="11"/>
        <v>59.333333333333329</v>
      </c>
      <c r="J64" s="24">
        <f t="shared" si="12"/>
        <v>271154.09999999998</v>
      </c>
      <c r="L64" s="10"/>
      <c r="M64" s="10"/>
      <c r="O64" s="10"/>
      <c r="P64" s="24"/>
    </row>
    <row r="65" spans="1:16" x14ac:dyDescent="0.25">
      <c r="A65" s="1">
        <v>1.06</v>
      </c>
      <c r="B65" s="10">
        <f t="shared" si="4"/>
        <v>70.666666666666671</v>
      </c>
      <c r="C65" s="10">
        <f t="shared" si="5"/>
        <v>60.666666666666671</v>
      </c>
      <c r="D65" s="10">
        <f t="shared" si="6"/>
        <v>10</v>
      </c>
      <c r="E65" s="10">
        <f t="shared" si="7"/>
        <v>0</v>
      </c>
      <c r="F65" s="10">
        <f t="shared" si="8"/>
        <v>0</v>
      </c>
      <c r="G65" s="10">
        <f t="shared" si="9"/>
        <v>0</v>
      </c>
      <c r="H65" s="10">
        <f t="shared" si="10"/>
        <v>10</v>
      </c>
      <c r="I65" s="10">
        <f t="shared" si="11"/>
        <v>60.666666666666671</v>
      </c>
      <c r="J65" s="24">
        <f t="shared" si="12"/>
        <v>271154.09999999998</v>
      </c>
      <c r="L65" s="10"/>
      <c r="M65" s="10"/>
      <c r="O65" s="10"/>
      <c r="P65" s="24"/>
    </row>
    <row r="66" spans="1:16" x14ac:dyDescent="0.25">
      <c r="A66" s="1">
        <v>1.08</v>
      </c>
      <c r="B66" s="10">
        <f t="shared" si="4"/>
        <v>72</v>
      </c>
      <c r="C66" s="10">
        <f t="shared" si="5"/>
        <v>62</v>
      </c>
      <c r="D66" s="10">
        <f t="shared" si="6"/>
        <v>10</v>
      </c>
      <c r="E66" s="10">
        <f t="shared" si="7"/>
        <v>0</v>
      </c>
      <c r="F66" s="10">
        <f t="shared" si="8"/>
        <v>0</v>
      </c>
      <c r="G66" s="10">
        <f t="shared" si="9"/>
        <v>0</v>
      </c>
      <c r="H66" s="10">
        <f t="shared" si="10"/>
        <v>10</v>
      </c>
      <c r="I66" s="10">
        <f t="shared" si="11"/>
        <v>62</v>
      </c>
      <c r="J66" s="24">
        <f t="shared" si="12"/>
        <v>271154.09999999998</v>
      </c>
      <c r="L66" s="10"/>
      <c r="M66" s="10"/>
      <c r="O66" s="10"/>
      <c r="P66" s="24"/>
    </row>
    <row r="67" spans="1:16" x14ac:dyDescent="0.25">
      <c r="A67" s="1">
        <v>1.1000000000000001</v>
      </c>
      <c r="B67" s="10">
        <f t="shared" si="4"/>
        <v>73.333333333333329</v>
      </c>
      <c r="C67" s="10">
        <f t="shared" si="5"/>
        <v>63.333333333333329</v>
      </c>
      <c r="D67" s="10">
        <f t="shared" si="6"/>
        <v>10</v>
      </c>
      <c r="E67" s="10">
        <f t="shared" si="7"/>
        <v>0</v>
      </c>
      <c r="F67" s="10">
        <f t="shared" si="8"/>
        <v>0</v>
      </c>
      <c r="G67" s="10">
        <f t="shared" si="9"/>
        <v>0</v>
      </c>
      <c r="H67" s="10">
        <f t="shared" si="10"/>
        <v>10</v>
      </c>
      <c r="I67" s="10">
        <f t="shared" si="11"/>
        <v>63.333333333333329</v>
      </c>
      <c r="J67" s="24">
        <f t="shared" si="12"/>
        <v>271154.09999999998</v>
      </c>
      <c r="L67" s="10"/>
      <c r="M67" s="10"/>
      <c r="O67" s="10"/>
      <c r="P67" s="24"/>
    </row>
    <row r="68" spans="1:16" x14ac:dyDescent="0.25">
      <c r="A68" s="1">
        <v>1.1200000000000001</v>
      </c>
      <c r="B68" s="10">
        <f t="shared" si="4"/>
        <v>74.666666666666686</v>
      </c>
      <c r="C68" s="10">
        <f t="shared" si="5"/>
        <v>64.666666666666686</v>
      </c>
      <c r="D68" s="10">
        <f t="shared" si="6"/>
        <v>10</v>
      </c>
      <c r="E68" s="10">
        <f t="shared" si="7"/>
        <v>0</v>
      </c>
      <c r="F68" s="10">
        <f t="shared" si="8"/>
        <v>0</v>
      </c>
      <c r="G68" s="10">
        <f t="shared" si="9"/>
        <v>0</v>
      </c>
      <c r="H68" s="10">
        <f t="shared" si="10"/>
        <v>10</v>
      </c>
      <c r="I68" s="10">
        <f t="shared" si="11"/>
        <v>64.666666666666686</v>
      </c>
      <c r="J68" s="24">
        <f t="shared" si="12"/>
        <v>271154.09999999998</v>
      </c>
      <c r="L68" s="10"/>
      <c r="M68" s="10"/>
      <c r="O68" s="10"/>
      <c r="P68" s="24"/>
    </row>
    <row r="69" spans="1:16" x14ac:dyDescent="0.25">
      <c r="A69" s="1">
        <v>1.1399999999999999</v>
      </c>
      <c r="B69" s="10">
        <f t="shared" si="4"/>
        <v>75.999999999999986</v>
      </c>
      <c r="C69" s="10">
        <f t="shared" si="5"/>
        <v>65.999999999999986</v>
      </c>
      <c r="D69" s="10">
        <f t="shared" si="6"/>
        <v>10</v>
      </c>
      <c r="E69" s="10">
        <f t="shared" si="7"/>
        <v>0</v>
      </c>
      <c r="F69" s="10">
        <f t="shared" si="8"/>
        <v>0</v>
      </c>
      <c r="G69" s="10">
        <f t="shared" si="9"/>
        <v>0</v>
      </c>
      <c r="H69" s="10">
        <f t="shared" si="10"/>
        <v>10</v>
      </c>
      <c r="I69" s="10">
        <f t="shared" si="11"/>
        <v>65.999999999999986</v>
      </c>
      <c r="J69" s="24">
        <f t="shared" si="12"/>
        <v>271154.09999999998</v>
      </c>
      <c r="L69" s="10"/>
      <c r="M69" s="10"/>
      <c r="O69" s="10"/>
      <c r="P69" s="24"/>
    </row>
    <row r="70" spans="1:16" x14ac:dyDescent="0.25">
      <c r="A70" s="1">
        <v>1.1599999999999999</v>
      </c>
      <c r="B70" s="10">
        <f t="shared" si="4"/>
        <v>77.333333333333329</v>
      </c>
      <c r="C70" s="10">
        <f t="shared" si="5"/>
        <v>67.333333333333329</v>
      </c>
      <c r="D70" s="10">
        <f t="shared" si="6"/>
        <v>10</v>
      </c>
      <c r="E70" s="10">
        <f t="shared" si="7"/>
        <v>0</v>
      </c>
      <c r="F70" s="10">
        <f t="shared" si="8"/>
        <v>0</v>
      </c>
      <c r="G70" s="10">
        <f t="shared" si="9"/>
        <v>0</v>
      </c>
      <c r="H70" s="10">
        <f t="shared" si="10"/>
        <v>10</v>
      </c>
      <c r="I70" s="10">
        <f t="shared" si="11"/>
        <v>67.333333333333329</v>
      </c>
      <c r="J70" s="24">
        <f t="shared" si="12"/>
        <v>271154.09999999998</v>
      </c>
      <c r="L70" s="10"/>
      <c r="M70" s="10"/>
      <c r="O70" s="10"/>
      <c r="P70" s="24"/>
    </row>
    <row r="71" spans="1:16" x14ac:dyDescent="0.25">
      <c r="A71" s="1">
        <v>1.18</v>
      </c>
      <c r="B71" s="10">
        <f t="shared" si="4"/>
        <v>78.666666666666671</v>
      </c>
      <c r="C71" s="10">
        <f t="shared" si="5"/>
        <v>68.666666666666671</v>
      </c>
      <c r="D71" s="10">
        <f t="shared" si="6"/>
        <v>10</v>
      </c>
      <c r="E71" s="10">
        <f t="shared" si="7"/>
        <v>0</v>
      </c>
      <c r="F71" s="10">
        <f t="shared" si="8"/>
        <v>0</v>
      </c>
      <c r="G71" s="10">
        <f t="shared" si="9"/>
        <v>0</v>
      </c>
      <c r="H71" s="10">
        <f t="shared" si="10"/>
        <v>10</v>
      </c>
      <c r="I71" s="10">
        <f t="shared" si="11"/>
        <v>68.666666666666671</v>
      </c>
      <c r="J71" s="24">
        <f t="shared" si="12"/>
        <v>271154.09999999998</v>
      </c>
      <c r="L71" s="10"/>
      <c r="M71" s="10"/>
      <c r="O71" s="10"/>
      <c r="P71" s="24"/>
    </row>
    <row r="72" spans="1:16" x14ac:dyDescent="0.25">
      <c r="A72" s="1">
        <v>1.2</v>
      </c>
      <c r="B72" s="10">
        <f t="shared" si="4"/>
        <v>80</v>
      </c>
      <c r="C72" s="10">
        <f t="shared" si="5"/>
        <v>70</v>
      </c>
      <c r="D72" s="10">
        <f t="shared" si="6"/>
        <v>10</v>
      </c>
      <c r="E72" s="10">
        <f t="shared" si="7"/>
        <v>0</v>
      </c>
      <c r="F72" s="10">
        <f t="shared" si="8"/>
        <v>0</v>
      </c>
      <c r="G72" s="10">
        <f t="shared" si="9"/>
        <v>0</v>
      </c>
      <c r="H72" s="10">
        <f t="shared" si="10"/>
        <v>10</v>
      </c>
      <c r="I72" s="10">
        <f t="shared" si="11"/>
        <v>70</v>
      </c>
      <c r="J72" s="24">
        <f t="shared" si="12"/>
        <v>271154.09999999998</v>
      </c>
      <c r="L72" s="10"/>
      <c r="M72" s="10"/>
      <c r="O72" s="10"/>
      <c r="P72" s="24"/>
    </row>
    <row r="73" spans="1:16" x14ac:dyDescent="0.25">
      <c r="A73" s="1">
        <v>1.22</v>
      </c>
      <c r="B73" s="10">
        <f t="shared" si="4"/>
        <v>81.333333333333329</v>
      </c>
      <c r="C73" s="10">
        <f t="shared" si="5"/>
        <v>71.333333333333329</v>
      </c>
      <c r="D73" s="10">
        <f t="shared" si="6"/>
        <v>10</v>
      </c>
      <c r="E73" s="10">
        <f t="shared" si="7"/>
        <v>0</v>
      </c>
      <c r="F73" s="10">
        <f t="shared" si="8"/>
        <v>0</v>
      </c>
      <c r="G73" s="10">
        <f t="shared" si="9"/>
        <v>0</v>
      </c>
      <c r="H73" s="10">
        <f t="shared" si="10"/>
        <v>10</v>
      </c>
      <c r="I73" s="10">
        <f t="shared" si="11"/>
        <v>71.333333333333329</v>
      </c>
      <c r="J73" s="24">
        <f t="shared" si="12"/>
        <v>271154.09999999998</v>
      </c>
      <c r="L73" s="10"/>
      <c r="M73" s="10"/>
      <c r="O73" s="10"/>
      <c r="P73" s="24"/>
    </row>
    <row r="74" spans="1:16" x14ac:dyDescent="0.25">
      <c r="A74" s="1">
        <v>1.24</v>
      </c>
      <c r="B74" s="10">
        <f t="shared" si="4"/>
        <v>82.666666666666671</v>
      </c>
      <c r="C74" s="10">
        <f t="shared" si="5"/>
        <v>72.666666666666671</v>
      </c>
      <c r="D74" s="10">
        <f t="shared" si="6"/>
        <v>10</v>
      </c>
      <c r="E74" s="10">
        <f t="shared" si="7"/>
        <v>0</v>
      </c>
      <c r="F74" s="10">
        <f t="shared" si="8"/>
        <v>0</v>
      </c>
      <c r="G74" s="10">
        <f t="shared" si="9"/>
        <v>0</v>
      </c>
      <c r="H74" s="10">
        <f t="shared" si="10"/>
        <v>10</v>
      </c>
      <c r="I74" s="10">
        <f t="shared" si="11"/>
        <v>72.666666666666671</v>
      </c>
      <c r="J74" s="24">
        <f t="shared" si="12"/>
        <v>271154.09999999998</v>
      </c>
      <c r="L74" s="10"/>
      <c r="M74" s="10"/>
      <c r="O74" s="10"/>
      <c r="P74" s="24"/>
    </row>
    <row r="75" spans="1:16" x14ac:dyDescent="0.25">
      <c r="A75" s="1">
        <v>1.26</v>
      </c>
      <c r="B75" s="10">
        <f t="shared" si="4"/>
        <v>84</v>
      </c>
      <c r="C75" s="10">
        <f t="shared" si="5"/>
        <v>74</v>
      </c>
      <c r="D75" s="10">
        <f t="shared" si="6"/>
        <v>10</v>
      </c>
      <c r="E75" s="10">
        <f t="shared" si="7"/>
        <v>0</v>
      </c>
      <c r="F75" s="10">
        <f t="shared" si="8"/>
        <v>0</v>
      </c>
      <c r="G75" s="10">
        <f t="shared" si="9"/>
        <v>0</v>
      </c>
      <c r="H75" s="10">
        <f t="shared" si="10"/>
        <v>10</v>
      </c>
      <c r="I75" s="10">
        <f t="shared" si="11"/>
        <v>74</v>
      </c>
      <c r="J75" s="24">
        <f t="shared" si="12"/>
        <v>271154.09999999998</v>
      </c>
      <c r="L75" s="10"/>
      <c r="M75" s="10"/>
      <c r="O75" s="10"/>
      <c r="P75" s="24"/>
    </row>
    <row r="76" spans="1:16" x14ac:dyDescent="0.25">
      <c r="A76" s="1">
        <v>1.28</v>
      </c>
      <c r="B76" s="10">
        <f t="shared" si="4"/>
        <v>85.333333333333329</v>
      </c>
      <c r="C76" s="10">
        <f t="shared" si="5"/>
        <v>75.333333333333329</v>
      </c>
      <c r="D76" s="10">
        <f t="shared" si="6"/>
        <v>10</v>
      </c>
      <c r="E76" s="10">
        <f t="shared" si="7"/>
        <v>0</v>
      </c>
      <c r="F76" s="10">
        <f t="shared" si="8"/>
        <v>0</v>
      </c>
      <c r="G76" s="10">
        <f t="shared" si="9"/>
        <v>0</v>
      </c>
      <c r="H76" s="10">
        <f t="shared" si="10"/>
        <v>10</v>
      </c>
      <c r="I76" s="10">
        <f t="shared" si="11"/>
        <v>75.333333333333329</v>
      </c>
      <c r="J76" s="24">
        <f t="shared" si="12"/>
        <v>271154.09999999998</v>
      </c>
      <c r="L76" s="10"/>
      <c r="M76" s="10"/>
      <c r="O76" s="10"/>
      <c r="P76" s="24"/>
    </row>
    <row r="77" spans="1:16" x14ac:dyDescent="0.25">
      <c r="A77" s="1">
        <v>1.3</v>
      </c>
      <c r="B77" s="10">
        <f t="shared" si="4"/>
        <v>86.666666666666671</v>
      </c>
      <c r="C77" s="10">
        <f t="shared" si="5"/>
        <v>76.666666666666671</v>
      </c>
      <c r="D77" s="10">
        <f t="shared" si="6"/>
        <v>10</v>
      </c>
      <c r="E77" s="10">
        <f t="shared" si="7"/>
        <v>0</v>
      </c>
      <c r="F77" s="10">
        <f t="shared" si="8"/>
        <v>0</v>
      </c>
      <c r="G77" s="10">
        <f t="shared" si="9"/>
        <v>0</v>
      </c>
      <c r="H77" s="10">
        <f t="shared" si="10"/>
        <v>10</v>
      </c>
      <c r="I77" s="10">
        <f t="shared" si="11"/>
        <v>76.666666666666671</v>
      </c>
      <c r="J77" s="24">
        <f t="shared" si="12"/>
        <v>271154.09999999998</v>
      </c>
      <c r="L77" s="10"/>
      <c r="M77" s="10"/>
      <c r="O77" s="10"/>
      <c r="P77" s="24"/>
    </row>
    <row r="78" spans="1:16" x14ac:dyDescent="0.25">
      <c r="A78" s="1">
        <v>1.32</v>
      </c>
      <c r="B78" s="10">
        <f t="shared" si="4"/>
        <v>88</v>
      </c>
      <c r="C78" s="10">
        <f t="shared" si="5"/>
        <v>78</v>
      </c>
      <c r="D78" s="10">
        <f t="shared" si="6"/>
        <v>10</v>
      </c>
      <c r="E78" s="10">
        <f t="shared" si="7"/>
        <v>0</v>
      </c>
      <c r="F78" s="10">
        <f t="shared" si="8"/>
        <v>0</v>
      </c>
      <c r="G78" s="10">
        <f t="shared" si="9"/>
        <v>0</v>
      </c>
      <c r="H78" s="10">
        <f t="shared" si="10"/>
        <v>10</v>
      </c>
      <c r="I78" s="10">
        <f t="shared" si="11"/>
        <v>78</v>
      </c>
      <c r="J78" s="24">
        <f t="shared" si="12"/>
        <v>271154.09999999998</v>
      </c>
      <c r="L78" s="10"/>
      <c r="M78" s="10"/>
      <c r="O78" s="10"/>
      <c r="P78" s="24"/>
    </row>
    <row r="79" spans="1:16" x14ac:dyDescent="0.25">
      <c r="A79" s="1">
        <v>1.34</v>
      </c>
      <c r="B79" s="10">
        <f t="shared" si="4"/>
        <v>89.333333333333329</v>
      </c>
      <c r="C79" s="10">
        <f t="shared" si="5"/>
        <v>79.333333333333329</v>
      </c>
      <c r="D79" s="10">
        <f t="shared" si="6"/>
        <v>10</v>
      </c>
      <c r="E79" s="10">
        <f t="shared" si="7"/>
        <v>0</v>
      </c>
      <c r="F79" s="10">
        <f t="shared" si="8"/>
        <v>0</v>
      </c>
      <c r="G79" s="10">
        <f t="shared" si="9"/>
        <v>0</v>
      </c>
      <c r="H79" s="10">
        <f t="shared" si="10"/>
        <v>10</v>
      </c>
      <c r="I79" s="10">
        <f t="shared" si="11"/>
        <v>79.333333333333329</v>
      </c>
      <c r="J79" s="24">
        <f t="shared" si="12"/>
        <v>271154.09999999998</v>
      </c>
      <c r="L79" s="10"/>
      <c r="M79" s="10"/>
      <c r="O79" s="10"/>
      <c r="P79" s="24"/>
    </row>
    <row r="80" spans="1:16" x14ac:dyDescent="0.25">
      <c r="A80" s="1">
        <v>1.36</v>
      </c>
      <c r="B80" s="10">
        <f t="shared" si="4"/>
        <v>90.666666666666686</v>
      </c>
      <c r="C80" s="10">
        <f t="shared" si="5"/>
        <v>80.666666666666686</v>
      </c>
      <c r="D80" s="10">
        <f t="shared" si="6"/>
        <v>10</v>
      </c>
      <c r="E80" s="10">
        <f t="shared" si="7"/>
        <v>0</v>
      </c>
      <c r="F80" s="10">
        <f t="shared" si="8"/>
        <v>0</v>
      </c>
      <c r="G80" s="10">
        <f t="shared" si="9"/>
        <v>0</v>
      </c>
      <c r="H80" s="10">
        <f t="shared" si="10"/>
        <v>10</v>
      </c>
      <c r="I80" s="10">
        <f t="shared" si="11"/>
        <v>80.666666666666686</v>
      </c>
      <c r="J80" s="24">
        <f t="shared" si="12"/>
        <v>271154.09999999998</v>
      </c>
      <c r="L80" s="10"/>
      <c r="M80" s="10"/>
      <c r="O80" s="10"/>
      <c r="P80" s="24"/>
    </row>
    <row r="81" spans="1:16" x14ac:dyDescent="0.25">
      <c r="A81" s="1">
        <v>1.38</v>
      </c>
      <c r="B81" s="10">
        <f t="shared" si="4"/>
        <v>91.999999999999986</v>
      </c>
      <c r="C81" s="10">
        <f t="shared" si="5"/>
        <v>81.999999999999986</v>
      </c>
      <c r="D81" s="10">
        <f t="shared" si="6"/>
        <v>10</v>
      </c>
      <c r="E81" s="10">
        <f t="shared" si="7"/>
        <v>0</v>
      </c>
      <c r="F81" s="10">
        <f t="shared" si="8"/>
        <v>0</v>
      </c>
      <c r="G81" s="10">
        <f t="shared" si="9"/>
        <v>0</v>
      </c>
      <c r="H81" s="10">
        <f t="shared" si="10"/>
        <v>10</v>
      </c>
      <c r="I81" s="10">
        <f t="shared" si="11"/>
        <v>81.999999999999986</v>
      </c>
      <c r="J81" s="24">
        <f t="shared" si="12"/>
        <v>271154.09999999998</v>
      </c>
      <c r="L81" s="10"/>
      <c r="M81" s="10"/>
      <c r="O81" s="10"/>
      <c r="P81" s="24"/>
    </row>
    <row r="82" spans="1:16" x14ac:dyDescent="0.25">
      <c r="A82" s="1">
        <v>1.4</v>
      </c>
      <c r="B82" s="10">
        <f t="shared" si="4"/>
        <v>93.333333333333329</v>
      </c>
      <c r="C82" s="10">
        <f t="shared" si="5"/>
        <v>83.333333333333329</v>
      </c>
      <c r="D82" s="10">
        <f t="shared" si="6"/>
        <v>10</v>
      </c>
      <c r="E82" s="10">
        <f t="shared" si="7"/>
        <v>0</v>
      </c>
      <c r="F82" s="10">
        <f t="shared" si="8"/>
        <v>0</v>
      </c>
      <c r="G82" s="10">
        <f t="shared" si="9"/>
        <v>0</v>
      </c>
      <c r="H82" s="10">
        <f t="shared" si="10"/>
        <v>10</v>
      </c>
      <c r="I82" s="10">
        <f t="shared" si="11"/>
        <v>83.333333333333329</v>
      </c>
      <c r="J82" s="24">
        <f t="shared" si="12"/>
        <v>271154.09999999998</v>
      </c>
      <c r="L82" s="10"/>
      <c r="M82" s="10"/>
      <c r="O82" s="10"/>
      <c r="P82" s="24"/>
    </row>
    <row r="83" spans="1:16" x14ac:dyDescent="0.25">
      <c r="A83" s="1">
        <v>1.42</v>
      </c>
      <c r="B83" s="10">
        <f t="shared" si="4"/>
        <v>94.666666666666671</v>
      </c>
      <c r="C83" s="10">
        <f t="shared" si="5"/>
        <v>84.666666666666671</v>
      </c>
      <c r="D83" s="10">
        <f t="shared" si="6"/>
        <v>10</v>
      </c>
      <c r="E83" s="10">
        <f t="shared" si="7"/>
        <v>0</v>
      </c>
      <c r="F83" s="10">
        <f t="shared" si="8"/>
        <v>0</v>
      </c>
      <c r="G83" s="10">
        <f t="shared" si="9"/>
        <v>0</v>
      </c>
      <c r="H83" s="10">
        <f t="shared" si="10"/>
        <v>10</v>
      </c>
      <c r="I83" s="10">
        <f t="shared" si="11"/>
        <v>84.666666666666671</v>
      </c>
      <c r="J83" s="24">
        <f t="shared" si="12"/>
        <v>271154.09999999998</v>
      </c>
      <c r="L83" s="10"/>
      <c r="M83" s="10"/>
      <c r="O83" s="10"/>
      <c r="P83" s="24"/>
    </row>
    <row r="84" spans="1:16" x14ac:dyDescent="0.25">
      <c r="A84" s="1">
        <v>1.44</v>
      </c>
      <c r="B84" s="10">
        <f t="shared" ref="B84:B132" si="13">(A84*B$3)/B$2</f>
        <v>96</v>
      </c>
      <c r="C84" s="10">
        <f t="shared" ref="C84:C132" si="14">IF(B84&lt;B$7+H$8,IF((B84-D84)&lt;0,0,B84-D84),B$7)</f>
        <v>86</v>
      </c>
      <c r="D84" s="10">
        <f t="shared" ref="D84:D132" si="15">H$8</f>
        <v>10</v>
      </c>
      <c r="E84" s="10">
        <f t="shared" ref="E84:E132" si="16">IF(B84-C84-D84&lt;0,0,B84-C84-D84)</f>
        <v>0</v>
      </c>
      <c r="F84" s="10">
        <f t="shared" ref="F84:F132" si="17">E84-G84</f>
        <v>0</v>
      </c>
      <c r="G84" s="10">
        <f t="shared" ref="G84:G132" si="18">IF((E84*E$8)&lt;$C$9,E84*E$8,$C$9)</f>
        <v>0</v>
      </c>
      <c r="H84" s="10">
        <f t="shared" ref="H84:H132" si="19">D84+F84</f>
        <v>10</v>
      </c>
      <c r="I84" s="10">
        <f t="shared" ref="I84:I132" si="20">C84+G84</f>
        <v>86</v>
      </c>
      <c r="J84" s="24">
        <f t="shared" ref="J84:J132" si="21">H84*$B$13</f>
        <v>271154.09999999998</v>
      </c>
      <c r="L84" s="10"/>
      <c r="M84" s="10"/>
      <c r="O84" s="10"/>
      <c r="P84" s="24"/>
    </row>
    <row r="85" spans="1:16" x14ac:dyDescent="0.25">
      <c r="A85" s="1">
        <v>1.46</v>
      </c>
      <c r="B85" s="10">
        <f t="shared" si="13"/>
        <v>97.333333333333329</v>
      </c>
      <c r="C85" s="10">
        <f t="shared" si="14"/>
        <v>87.333333333333329</v>
      </c>
      <c r="D85" s="10">
        <f t="shared" si="15"/>
        <v>10</v>
      </c>
      <c r="E85" s="10">
        <f t="shared" si="16"/>
        <v>0</v>
      </c>
      <c r="F85" s="10">
        <f t="shared" si="17"/>
        <v>0</v>
      </c>
      <c r="G85" s="10">
        <f t="shared" si="18"/>
        <v>0</v>
      </c>
      <c r="H85" s="10">
        <f t="shared" si="19"/>
        <v>10</v>
      </c>
      <c r="I85" s="10">
        <f t="shared" si="20"/>
        <v>87.333333333333329</v>
      </c>
      <c r="J85" s="24">
        <f t="shared" si="21"/>
        <v>271154.09999999998</v>
      </c>
      <c r="L85" s="10"/>
      <c r="M85" s="10"/>
      <c r="O85" s="10"/>
      <c r="P85" s="24"/>
    </row>
    <row r="86" spans="1:16" x14ac:dyDescent="0.25">
      <c r="A86" s="1">
        <v>1.48</v>
      </c>
      <c r="B86" s="10">
        <f t="shared" si="13"/>
        <v>98.666666666666671</v>
      </c>
      <c r="C86" s="10">
        <f t="shared" si="14"/>
        <v>88.666666666666671</v>
      </c>
      <c r="D86" s="10">
        <f t="shared" si="15"/>
        <v>10</v>
      </c>
      <c r="E86" s="10">
        <f t="shared" si="16"/>
        <v>0</v>
      </c>
      <c r="F86" s="10">
        <f t="shared" si="17"/>
        <v>0</v>
      </c>
      <c r="G86" s="10">
        <f t="shared" si="18"/>
        <v>0</v>
      </c>
      <c r="H86" s="10">
        <f t="shared" si="19"/>
        <v>10</v>
      </c>
      <c r="I86" s="10">
        <f t="shared" si="20"/>
        <v>88.666666666666671</v>
      </c>
      <c r="J86" s="24">
        <f t="shared" si="21"/>
        <v>271154.09999999998</v>
      </c>
      <c r="L86" s="10"/>
      <c r="M86" s="10"/>
      <c r="O86" s="10"/>
      <c r="P86" s="24"/>
    </row>
    <row r="87" spans="1:16" x14ac:dyDescent="0.25">
      <c r="A87" s="1">
        <v>1.5</v>
      </c>
      <c r="B87" s="10">
        <f t="shared" si="13"/>
        <v>100</v>
      </c>
      <c r="C87" s="10">
        <f t="shared" si="14"/>
        <v>90</v>
      </c>
      <c r="D87" s="10">
        <f t="shared" si="15"/>
        <v>10</v>
      </c>
      <c r="E87" s="10">
        <f t="shared" si="16"/>
        <v>0</v>
      </c>
      <c r="F87" s="10">
        <f t="shared" si="17"/>
        <v>0</v>
      </c>
      <c r="G87" s="10">
        <f t="shared" si="18"/>
        <v>0</v>
      </c>
      <c r="H87" s="10">
        <f t="shared" si="19"/>
        <v>10</v>
      </c>
      <c r="I87" s="10">
        <f t="shared" si="20"/>
        <v>90</v>
      </c>
      <c r="J87" s="24">
        <f t="shared" si="21"/>
        <v>271154.09999999998</v>
      </c>
      <c r="L87" s="10"/>
      <c r="M87" s="10"/>
      <c r="O87" s="10"/>
      <c r="P87" s="24"/>
    </row>
    <row r="88" spans="1:16" x14ac:dyDescent="0.25">
      <c r="A88" s="1">
        <v>1.52</v>
      </c>
      <c r="B88" s="10">
        <f t="shared" si="13"/>
        <v>101.33333333333333</v>
      </c>
      <c r="C88" s="10">
        <f t="shared" si="14"/>
        <v>91.333333333333329</v>
      </c>
      <c r="D88" s="10">
        <f t="shared" si="15"/>
        <v>10</v>
      </c>
      <c r="E88" s="10">
        <f t="shared" si="16"/>
        <v>0</v>
      </c>
      <c r="F88" s="10">
        <f t="shared" si="17"/>
        <v>0</v>
      </c>
      <c r="G88" s="10">
        <f t="shared" si="18"/>
        <v>0</v>
      </c>
      <c r="H88" s="10">
        <f t="shared" si="19"/>
        <v>10</v>
      </c>
      <c r="I88" s="10">
        <f t="shared" si="20"/>
        <v>91.333333333333329</v>
      </c>
      <c r="J88" s="24">
        <f t="shared" si="21"/>
        <v>271154.09999999998</v>
      </c>
      <c r="L88" s="10"/>
      <c r="M88" s="10"/>
      <c r="O88" s="10"/>
      <c r="P88" s="24"/>
    </row>
    <row r="89" spans="1:16" x14ac:dyDescent="0.25">
      <c r="A89" s="1">
        <v>1.54</v>
      </c>
      <c r="B89" s="10">
        <f t="shared" si="13"/>
        <v>102.66666666666667</v>
      </c>
      <c r="C89" s="10">
        <f t="shared" si="14"/>
        <v>92.666666666666671</v>
      </c>
      <c r="D89" s="10">
        <f t="shared" si="15"/>
        <v>10</v>
      </c>
      <c r="E89" s="10">
        <f t="shared" si="16"/>
        <v>0</v>
      </c>
      <c r="F89" s="10">
        <f t="shared" si="17"/>
        <v>0</v>
      </c>
      <c r="G89" s="10">
        <f t="shared" si="18"/>
        <v>0</v>
      </c>
      <c r="H89" s="10">
        <f t="shared" si="19"/>
        <v>10</v>
      </c>
      <c r="I89" s="10">
        <f t="shared" si="20"/>
        <v>92.666666666666671</v>
      </c>
      <c r="J89" s="24">
        <f t="shared" si="21"/>
        <v>271154.09999999998</v>
      </c>
      <c r="L89" s="10"/>
      <c r="M89" s="10"/>
      <c r="O89" s="10"/>
      <c r="P89" s="24"/>
    </row>
    <row r="90" spans="1:16" x14ac:dyDescent="0.25">
      <c r="A90" s="1">
        <v>1.56</v>
      </c>
      <c r="B90" s="10">
        <f t="shared" si="13"/>
        <v>104</v>
      </c>
      <c r="C90" s="10">
        <f t="shared" si="14"/>
        <v>94</v>
      </c>
      <c r="D90" s="10">
        <f t="shared" si="15"/>
        <v>10</v>
      </c>
      <c r="E90" s="10">
        <f t="shared" si="16"/>
        <v>0</v>
      </c>
      <c r="F90" s="10">
        <f t="shared" si="17"/>
        <v>0</v>
      </c>
      <c r="G90" s="10">
        <f t="shared" si="18"/>
        <v>0</v>
      </c>
      <c r="H90" s="10">
        <f t="shared" si="19"/>
        <v>10</v>
      </c>
      <c r="I90" s="10">
        <f t="shared" si="20"/>
        <v>94</v>
      </c>
      <c r="J90" s="24">
        <f t="shared" si="21"/>
        <v>271154.09999999998</v>
      </c>
      <c r="L90" s="10"/>
      <c r="M90" s="10"/>
      <c r="O90" s="10"/>
      <c r="P90" s="24"/>
    </row>
    <row r="91" spans="1:16" x14ac:dyDescent="0.25">
      <c r="A91" s="1">
        <v>1.58</v>
      </c>
      <c r="B91" s="10">
        <f t="shared" si="13"/>
        <v>105.33333333333333</v>
      </c>
      <c r="C91" s="10">
        <f t="shared" si="14"/>
        <v>95.333333333333329</v>
      </c>
      <c r="D91" s="10">
        <f t="shared" si="15"/>
        <v>10</v>
      </c>
      <c r="E91" s="10">
        <f t="shared" si="16"/>
        <v>0</v>
      </c>
      <c r="F91" s="10">
        <f t="shared" si="17"/>
        <v>0</v>
      </c>
      <c r="G91" s="10">
        <f t="shared" si="18"/>
        <v>0</v>
      </c>
      <c r="H91" s="10">
        <f t="shared" si="19"/>
        <v>10</v>
      </c>
      <c r="I91" s="10">
        <f t="shared" si="20"/>
        <v>95.333333333333329</v>
      </c>
      <c r="J91" s="24">
        <f t="shared" si="21"/>
        <v>271154.09999999998</v>
      </c>
      <c r="L91" s="10"/>
      <c r="M91" s="10"/>
      <c r="O91" s="10"/>
      <c r="P91" s="24"/>
    </row>
    <row r="92" spans="1:16" x14ac:dyDescent="0.25">
      <c r="A92" s="1">
        <v>1.6</v>
      </c>
      <c r="B92" s="10">
        <f t="shared" si="13"/>
        <v>106.66666666666667</v>
      </c>
      <c r="C92" s="10">
        <f t="shared" si="14"/>
        <v>96.666666666666671</v>
      </c>
      <c r="D92" s="10">
        <f t="shared" si="15"/>
        <v>10</v>
      </c>
      <c r="E92" s="10">
        <f t="shared" si="16"/>
        <v>0</v>
      </c>
      <c r="F92" s="10">
        <f t="shared" si="17"/>
        <v>0</v>
      </c>
      <c r="G92" s="10">
        <f t="shared" si="18"/>
        <v>0</v>
      </c>
      <c r="H92" s="10">
        <f t="shared" si="19"/>
        <v>10</v>
      </c>
      <c r="I92" s="10">
        <f t="shared" si="20"/>
        <v>96.666666666666671</v>
      </c>
      <c r="J92" s="24">
        <f t="shared" si="21"/>
        <v>271154.09999999998</v>
      </c>
      <c r="L92" s="10"/>
      <c r="M92" s="10"/>
      <c r="O92" s="10"/>
      <c r="P92" s="24"/>
    </row>
    <row r="93" spans="1:16" x14ac:dyDescent="0.25">
      <c r="A93" s="1">
        <v>1.62</v>
      </c>
      <c r="B93" s="10">
        <f t="shared" si="13"/>
        <v>108.00000000000001</v>
      </c>
      <c r="C93" s="10">
        <f t="shared" si="14"/>
        <v>98.000000000000014</v>
      </c>
      <c r="D93" s="10">
        <f t="shared" si="15"/>
        <v>10</v>
      </c>
      <c r="E93" s="10">
        <f t="shared" si="16"/>
        <v>0</v>
      </c>
      <c r="F93" s="10">
        <f t="shared" si="17"/>
        <v>0</v>
      </c>
      <c r="G93" s="10">
        <f t="shared" si="18"/>
        <v>0</v>
      </c>
      <c r="H93" s="10">
        <f t="shared" si="19"/>
        <v>10</v>
      </c>
      <c r="I93" s="10">
        <f t="shared" si="20"/>
        <v>98.000000000000014</v>
      </c>
      <c r="J93" s="24">
        <f t="shared" si="21"/>
        <v>271154.09999999998</v>
      </c>
      <c r="L93" s="10"/>
      <c r="M93" s="10"/>
      <c r="O93" s="10"/>
      <c r="P93" s="24"/>
    </row>
    <row r="94" spans="1:16" x14ac:dyDescent="0.25">
      <c r="A94" s="1">
        <v>1.64</v>
      </c>
      <c r="B94" s="10">
        <f t="shared" si="13"/>
        <v>109.33333333333333</v>
      </c>
      <c r="C94" s="10">
        <f t="shared" si="14"/>
        <v>99.333333333333329</v>
      </c>
      <c r="D94" s="10">
        <f t="shared" si="15"/>
        <v>10</v>
      </c>
      <c r="E94" s="10">
        <f t="shared" si="16"/>
        <v>0</v>
      </c>
      <c r="F94" s="10">
        <f t="shared" si="17"/>
        <v>0</v>
      </c>
      <c r="G94" s="10">
        <f t="shared" si="18"/>
        <v>0</v>
      </c>
      <c r="H94" s="10">
        <f t="shared" si="19"/>
        <v>10</v>
      </c>
      <c r="I94" s="10">
        <f t="shared" si="20"/>
        <v>99.333333333333329</v>
      </c>
      <c r="J94" s="24">
        <f t="shared" si="21"/>
        <v>271154.09999999998</v>
      </c>
      <c r="L94" s="10"/>
      <c r="M94" s="10"/>
      <c r="O94" s="10"/>
      <c r="P94" s="24"/>
    </row>
    <row r="95" spans="1:16" x14ac:dyDescent="0.25">
      <c r="A95" s="1">
        <v>1.66</v>
      </c>
      <c r="B95" s="10">
        <f t="shared" si="13"/>
        <v>110.66666666666667</v>
      </c>
      <c r="C95" s="10">
        <f t="shared" si="14"/>
        <v>100.66666666666667</v>
      </c>
      <c r="D95" s="10">
        <f t="shared" si="15"/>
        <v>10</v>
      </c>
      <c r="E95" s="10">
        <f t="shared" si="16"/>
        <v>0</v>
      </c>
      <c r="F95" s="10">
        <f t="shared" si="17"/>
        <v>0</v>
      </c>
      <c r="G95" s="10">
        <f t="shared" si="18"/>
        <v>0</v>
      </c>
      <c r="H95" s="10">
        <f t="shared" si="19"/>
        <v>10</v>
      </c>
      <c r="I95" s="10">
        <f t="shared" si="20"/>
        <v>100.66666666666667</v>
      </c>
      <c r="J95" s="24">
        <f t="shared" si="21"/>
        <v>271154.09999999998</v>
      </c>
      <c r="L95" s="10"/>
      <c r="M95" s="10"/>
      <c r="O95" s="10"/>
      <c r="P95" s="24"/>
    </row>
    <row r="96" spans="1:16" x14ac:dyDescent="0.25">
      <c r="A96" s="1">
        <v>1.68</v>
      </c>
      <c r="B96" s="10">
        <f t="shared" si="13"/>
        <v>112</v>
      </c>
      <c r="C96" s="10">
        <f t="shared" si="14"/>
        <v>102</v>
      </c>
      <c r="D96" s="10">
        <f t="shared" si="15"/>
        <v>10</v>
      </c>
      <c r="E96" s="10">
        <f t="shared" si="16"/>
        <v>0</v>
      </c>
      <c r="F96" s="10">
        <f t="shared" si="17"/>
        <v>0</v>
      </c>
      <c r="G96" s="10">
        <f t="shared" si="18"/>
        <v>0</v>
      </c>
      <c r="H96" s="10">
        <f t="shared" si="19"/>
        <v>10</v>
      </c>
      <c r="I96" s="10">
        <f t="shared" si="20"/>
        <v>102</v>
      </c>
      <c r="J96" s="24">
        <f t="shared" si="21"/>
        <v>271154.09999999998</v>
      </c>
      <c r="L96" s="10"/>
      <c r="M96" s="10"/>
      <c r="O96" s="10"/>
      <c r="P96" s="24"/>
    </row>
    <row r="97" spans="1:16" x14ac:dyDescent="0.25">
      <c r="A97" s="1">
        <v>1.7</v>
      </c>
      <c r="B97" s="10">
        <f t="shared" si="13"/>
        <v>113.33333333333333</v>
      </c>
      <c r="C97" s="10">
        <f t="shared" si="14"/>
        <v>103.33333333333333</v>
      </c>
      <c r="D97" s="10">
        <f t="shared" si="15"/>
        <v>10</v>
      </c>
      <c r="E97" s="10">
        <f t="shared" si="16"/>
        <v>0</v>
      </c>
      <c r="F97" s="10">
        <f t="shared" si="17"/>
        <v>0</v>
      </c>
      <c r="G97" s="10">
        <f t="shared" si="18"/>
        <v>0</v>
      </c>
      <c r="H97" s="10">
        <f t="shared" si="19"/>
        <v>10</v>
      </c>
      <c r="I97" s="10">
        <f t="shared" si="20"/>
        <v>103.33333333333333</v>
      </c>
      <c r="J97" s="24">
        <f t="shared" si="21"/>
        <v>271154.09999999998</v>
      </c>
      <c r="L97" s="10"/>
      <c r="M97" s="10"/>
      <c r="O97" s="10"/>
      <c r="P97" s="24"/>
    </row>
    <row r="98" spans="1:16" x14ac:dyDescent="0.25">
      <c r="A98" s="1">
        <v>1.72</v>
      </c>
      <c r="B98" s="10">
        <f t="shared" si="13"/>
        <v>114.66666666666667</v>
      </c>
      <c r="C98" s="10">
        <f t="shared" si="14"/>
        <v>104.66666666666667</v>
      </c>
      <c r="D98" s="10">
        <f t="shared" si="15"/>
        <v>10</v>
      </c>
      <c r="E98" s="10">
        <f t="shared" si="16"/>
        <v>0</v>
      </c>
      <c r="F98" s="10">
        <f t="shared" si="17"/>
        <v>0</v>
      </c>
      <c r="G98" s="10">
        <f t="shared" si="18"/>
        <v>0</v>
      </c>
      <c r="H98" s="10">
        <f t="shared" si="19"/>
        <v>10</v>
      </c>
      <c r="I98" s="10">
        <f t="shared" si="20"/>
        <v>104.66666666666667</v>
      </c>
      <c r="J98" s="24">
        <f t="shared" si="21"/>
        <v>271154.09999999998</v>
      </c>
      <c r="L98" s="10"/>
      <c r="M98" s="10"/>
      <c r="O98" s="10"/>
      <c r="P98" s="24"/>
    </row>
    <row r="99" spans="1:16" x14ac:dyDescent="0.25">
      <c r="A99" s="1">
        <v>1.74</v>
      </c>
      <c r="B99" s="10">
        <f t="shared" si="13"/>
        <v>116</v>
      </c>
      <c r="C99" s="10">
        <f t="shared" si="14"/>
        <v>106</v>
      </c>
      <c r="D99" s="10">
        <f t="shared" si="15"/>
        <v>10</v>
      </c>
      <c r="E99" s="10">
        <f t="shared" si="16"/>
        <v>0</v>
      </c>
      <c r="F99" s="10">
        <f t="shared" si="17"/>
        <v>0</v>
      </c>
      <c r="G99" s="10">
        <f t="shared" si="18"/>
        <v>0</v>
      </c>
      <c r="H99" s="10">
        <f t="shared" si="19"/>
        <v>10</v>
      </c>
      <c r="I99" s="10">
        <f t="shared" si="20"/>
        <v>106</v>
      </c>
      <c r="J99" s="24">
        <f t="shared" si="21"/>
        <v>271154.09999999998</v>
      </c>
      <c r="L99" s="10"/>
      <c r="M99" s="10"/>
      <c r="O99" s="10"/>
      <c r="P99" s="24"/>
    </row>
    <row r="100" spans="1:16" x14ac:dyDescent="0.25">
      <c r="A100" s="1">
        <v>1.76</v>
      </c>
      <c r="B100" s="10">
        <f t="shared" si="13"/>
        <v>117.33333333333333</v>
      </c>
      <c r="C100" s="10">
        <f t="shared" si="14"/>
        <v>107.33333333333333</v>
      </c>
      <c r="D100" s="10">
        <f t="shared" si="15"/>
        <v>10</v>
      </c>
      <c r="E100" s="10">
        <f t="shared" si="16"/>
        <v>0</v>
      </c>
      <c r="F100" s="10">
        <f t="shared" si="17"/>
        <v>0</v>
      </c>
      <c r="G100" s="10">
        <f t="shared" si="18"/>
        <v>0</v>
      </c>
      <c r="H100" s="10">
        <f t="shared" si="19"/>
        <v>10</v>
      </c>
      <c r="I100" s="10">
        <f t="shared" si="20"/>
        <v>107.33333333333333</v>
      </c>
      <c r="J100" s="24">
        <f t="shared" si="21"/>
        <v>271154.09999999998</v>
      </c>
      <c r="L100" s="10"/>
      <c r="M100" s="10"/>
      <c r="O100" s="10"/>
      <c r="P100" s="24"/>
    </row>
    <row r="101" spans="1:16" x14ac:dyDescent="0.25">
      <c r="A101" s="1">
        <v>1.78</v>
      </c>
      <c r="B101" s="10">
        <f t="shared" si="13"/>
        <v>118.66666666666667</v>
      </c>
      <c r="C101" s="10">
        <f t="shared" si="14"/>
        <v>108.66666666666667</v>
      </c>
      <c r="D101" s="10">
        <f t="shared" si="15"/>
        <v>10</v>
      </c>
      <c r="E101" s="10">
        <f t="shared" si="16"/>
        <v>0</v>
      </c>
      <c r="F101" s="10">
        <f t="shared" si="17"/>
        <v>0</v>
      </c>
      <c r="G101" s="10">
        <f t="shared" si="18"/>
        <v>0</v>
      </c>
      <c r="H101" s="10">
        <f t="shared" si="19"/>
        <v>10</v>
      </c>
      <c r="I101" s="10">
        <f t="shared" si="20"/>
        <v>108.66666666666667</v>
      </c>
      <c r="J101" s="24">
        <f t="shared" si="21"/>
        <v>271154.09999999998</v>
      </c>
      <c r="L101" s="10"/>
      <c r="M101" s="10"/>
      <c r="O101" s="10"/>
      <c r="P101" s="24"/>
    </row>
    <row r="102" spans="1:16" x14ac:dyDescent="0.25">
      <c r="A102" s="1">
        <v>1.8</v>
      </c>
      <c r="B102" s="10">
        <f t="shared" si="13"/>
        <v>120</v>
      </c>
      <c r="C102" s="10">
        <f t="shared" si="14"/>
        <v>110</v>
      </c>
      <c r="D102" s="10">
        <f t="shared" si="15"/>
        <v>10</v>
      </c>
      <c r="E102" s="10">
        <f t="shared" si="16"/>
        <v>0</v>
      </c>
      <c r="F102" s="10">
        <f t="shared" si="17"/>
        <v>0</v>
      </c>
      <c r="G102" s="10">
        <f t="shared" si="18"/>
        <v>0</v>
      </c>
      <c r="H102" s="10">
        <f t="shared" si="19"/>
        <v>10</v>
      </c>
      <c r="I102" s="10">
        <f t="shared" si="20"/>
        <v>110</v>
      </c>
      <c r="J102" s="24">
        <f t="shared" si="21"/>
        <v>271154.09999999998</v>
      </c>
      <c r="L102" s="10"/>
      <c r="M102" s="10"/>
      <c r="O102" s="10"/>
      <c r="P102" s="24"/>
    </row>
    <row r="103" spans="1:16" x14ac:dyDescent="0.25">
      <c r="A103" s="1">
        <v>1.82</v>
      </c>
      <c r="B103" s="10">
        <f t="shared" si="13"/>
        <v>121.33333333333333</v>
      </c>
      <c r="C103" s="10">
        <f t="shared" si="14"/>
        <v>111.33333333333333</v>
      </c>
      <c r="D103" s="10">
        <f t="shared" si="15"/>
        <v>10</v>
      </c>
      <c r="E103" s="10">
        <f t="shared" si="16"/>
        <v>0</v>
      </c>
      <c r="F103" s="10">
        <f t="shared" si="17"/>
        <v>0</v>
      </c>
      <c r="G103" s="10">
        <f t="shared" si="18"/>
        <v>0</v>
      </c>
      <c r="H103" s="10">
        <f t="shared" si="19"/>
        <v>10</v>
      </c>
      <c r="I103" s="10">
        <f t="shared" si="20"/>
        <v>111.33333333333333</v>
      </c>
      <c r="J103" s="24">
        <f t="shared" si="21"/>
        <v>271154.09999999998</v>
      </c>
      <c r="L103" s="10"/>
      <c r="M103" s="10"/>
      <c r="O103" s="10"/>
      <c r="P103" s="24"/>
    </row>
    <row r="104" spans="1:16" x14ac:dyDescent="0.25">
      <c r="A104" s="1">
        <v>1.84</v>
      </c>
      <c r="B104" s="10">
        <f t="shared" si="13"/>
        <v>122.66666666666667</v>
      </c>
      <c r="C104" s="10">
        <f t="shared" si="14"/>
        <v>112.66666666666667</v>
      </c>
      <c r="D104" s="10">
        <f t="shared" si="15"/>
        <v>10</v>
      </c>
      <c r="E104" s="10">
        <f t="shared" si="16"/>
        <v>0</v>
      </c>
      <c r="F104" s="10">
        <f t="shared" si="17"/>
        <v>0</v>
      </c>
      <c r="G104" s="10">
        <f t="shared" si="18"/>
        <v>0</v>
      </c>
      <c r="H104" s="10">
        <f t="shared" si="19"/>
        <v>10</v>
      </c>
      <c r="I104" s="10">
        <f t="shared" si="20"/>
        <v>112.66666666666667</v>
      </c>
      <c r="J104" s="24">
        <f t="shared" si="21"/>
        <v>271154.09999999998</v>
      </c>
      <c r="L104" s="10"/>
      <c r="M104" s="10"/>
      <c r="O104" s="10"/>
      <c r="P104" s="24"/>
    </row>
    <row r="105" spans="1:16" x14ac:dyDescent="0.25">
      <c r="A105" s="1">
        <v>1.86</v>
      </c>
      <c r="B105" s="10">
        <f t="shared" si="13"/>
        <v>124</v>
      </c>
      <c r="C105" s="10">
        <f t="shared" si="14"/>
        <v>114</v>
      </c>
      <c r="D105" s="10">
        <f t="shared" si="15"/>
        <v>10</v>
      </c>
      <c r="E105" s="10">
        <f t="shared" si="16"/>
        <v>0</v>
      </c>
      <c r="F105" s="10">
        <f t="shared" si="17"/>
        <v>0</v>
      </c>
      <c r="G105" s="10">
        <f t="shared" si="18"/>
        <v>0</v>
      </c>
      <c r="H105" s="10">
        <f t="shared" si="19"/>
        <v>10</v>
      </c>
      <c r="I105" s="10">
        <f t="shared" si="20"/>
        <v>114</v>
      </c>
      <c r="J105" s="24">
        <f t="shared" si="21"/>
        <v>271154.09999999998</v>
      </c>
      <c r="L105" s="10"/>
      <c r="M105" s="10"/>
      <c r="O105" s="10"/>
      <c r="P105" s="24"/>
    </row>
    <row r="106" spans="1:16" x14ac:dyDescent="0.25">
      <c r="A106" s="1">
        <v>1.88</v>
      </c>
      <c r="B106" s="10">
        <f t="shared" si="13"/>
        <v>125.33333333333333</v>
      </c>
      <c r="C106" s="10">
        <f t="shared" si="14"/>
        <v>115.33333333333333</v>
      </c>
      <c r="D106" s="10">
        <f t="shared" si="15"/>
        <v>10</v>
      </c>
      <c r="E106" s="10">
        <f t="shared" si="16"/>
        <v>0</v>
      </c>
      <c r="F106" s="10">
        <f t="shared" si="17"/>
        <v>0</v>
      </c>
      <c r="G106" s="10">
        <f t="shared" si="18"/>
        <v>0</v>
      </c>
      <c r="H106" s="10">
        <f t="shared" si="19"/>
        <v>10</v>
      </c>
      <c r="I106" s="10">
        <f t="shared" si="20"/>
        <v>115.33333333333333</v>
      </c>
      <c r="J106" s="24">
        <f t="shared" si="21"/>
        <v>271154.09999999998</v>
      </c>
      <c r="L106" s="10"/>
      <c r="M106" s="10"/>
      <c r="O106" s="10"/>
      <c r="P106" s="24"/>
    </row>
    <row r="107" spans="1:16" x14ac:dyDescent="0.25">
      <c r="A107" s="1">
        <v>1.9</v>
      </c>
      <c r="B107" s="10">
        <f t="shared" si="13"/>
        <v>126.66666666666667</v>
      </c>
      <c r="C107" s="10">
        <f t="shared" si="14"/>
        <v>116.66666666666667</v>
      </c>
      <c r="D107" s="10">
        <f t="shared" si="15"/>
        <v>10</v>
      </c>
      <c r="E107" s="10">
        <f t="shared" si="16"/>
        <v>0</v>
      </c>
      <c r="F107" s="10">
        <f t="shared" si="17"/>
        <v>0</v>
      </c>
      <c r="G107" s="10">
        <f t="shared" si="18"/>
        <v>0</v>
      </c>
      <c r="H107" s="10">
        <f t="shared" si="19"/>
        <v>10</v>
      </c>
      <c r="I107" s="10">
        <f t="shared" si="20"/>
        <v>116.66666666666667</v>
      </c>
      <c r="J107" s="24">
        <f t="shared" si="21"/>
        <v>271154.09999999998</v>
      </c>
      <c r="L107" s="10"/>
      <c r="M107" s="10"/>
      <c r="O107" s="10"/>
      <c r="P107" s="24"/>
    </row>
    <row r="108" spans="1:16" x14ac:dyDescent="0.25">
      <c r="A108" s="1">
        <v>1.92</v>
      </c>
      <c r="B108" s="10">
        <f t="shared" si="13"/>
        <v>128</v>
      </c>
      <c r="C108" s="10">
        <f t="shared" si="14"/>
        <v>118</v>
      </c>
      <c r="D108" s="10">
        <f t="shared" si="15"/>
        <v>10</v>
      </c>
      <c r="E108" s="10">
        <f t="shared" si="16"/>
        <v>0</v>
      </c>
      <c r="F108" s="10">
        <f t="shared" si="17"/>
        <v>0</v>
      </c>
      <c r="G108" s="10">
        <f t="shared" si="18"/>
        <v>0</v>
      </c>
      <c r="H108" s="10">
        <f t="shared" si="19"/>
        <v>10</v>
      </c>
      <c r="I108" s="10">
        <f t="shared" si="20"/>
        <v>118</v>
      </c>
      <c r="J108" s="24">
        <f t="shared" si="21"/>
        <v>271154.09999999998</v>
      </c>
      <c r="L108" s="10"/>
      <c r="M108" s="10"/>
      <c r="O108" s="10"/>
      <c r="P108" s="24"/>
    </row>
    <row r="109" spans="1:16" x14ac:dyDescent="0.25">
      <c r="A109" s="1">
        <v>1.94</v>
      </c>
      <c r="B109" s="10">
        <f t="shared" si="13"/>
        <v>129.33333333333334</v>
      </c>
      <c r="C109" s="10">
        <f t="shared" si="14"/>
        <v>119.33333333333334</v>
      </c>
      <c r="D109" s="10">
        <f t="shared" si="15"/>
        <v>10</v>
      </c>
      <c r="E109" s="10">
        <f t="shared" si="16"/>
        <v>0</v>
      </c>
      <c r="F109" s="10">
        <f t="shared" si="17"/>
        <v>0</v>
      </c>
      <c r="G109" s="10">
        <f t="shared" si="18"/>
        <v>0</v>
      </c>
      <c r="H109" s="10">
        <f t="shared" si="19"/>
        <v>10</v>
      </c>
      <c r="I109" s="10">
        <f t="shared" si="20"/>
        <v>119.33333333333334</v>
      </c>
      <c r="J109" s="24">
        <f t="shared" si="21"/>
        <v>271154.09999999998</v>
      </c>
      <c r="L109" s="10"/>
      <c r="M109" s="10"/>
      <c r="O109" s="10"/>
      <c r="P109" s="24"/>
    </row>
    <row r="110" spans="1:16" x14ac:dyDescent="0.25">
      <c r="A110" s="1">
        <v>1.96</v>
      </c>
      <c r="B110" s="10">
        <f t="shared" si="13"/>
        <v>130.66666666666666</v>
      </c>
      <c r="C110" s="10">
        <f t="shared" si="14"/>
        <v>120.66666666666666</v>
      </c>
      <c r="D110" s="10">
        <f t="shared" si="15"/>
        <v>10</v>
      </c>
      <c r="E110" s="10">
        <f t="shared" si="16"/>
        <v>0</v>
      </c>
      <c r="F110" s="10">
        <f t="shared" si="17"/>
        <v>0</v>
      </c>
      <c r="G110" s="10">
        <f t="shared" si="18"/>
        <v>0</v>
      </c>
      <c r="H110" s="10">
        <f t="shared" si="19"/>
        <v>10</v>
      </c>
      <c r="I110" s="10">
        <f t="shared" si="20"/>
        <v>120.66666666666666</v>
      </c>
      <c r="J110" s="24">
        <f t="shared" si="21"/>
        <v>271154.09999999998</v>
      </c>
      <c r="L110" s="10"/>
      <c r="M110" s="10"/>
      <c r="O110" s="10"/>
      <c r="P110" s="24"/>
    </row>
    <row r="111" spans="1:16" x14ac:dyDescent="0.25">
      <c r="A111" s="1">
        <v>1.98</v>
      </c>
      <c r="B111" s="10">
        <f t="shared" si="13"/>
        <v>132</v>
      </c>
      <c r="C111" s="10">
        <f t="shared" si="14"/>
        <v>122</v>
      </c>
      <c r="D111" s="10">
        <f t="shared" si="15"/>
        <v>10</v>
      </c>
      <c r="E111" s="10">
        <f t="shared" si="16"/>
        <v>0</v>
      </c>
      <c r="F111" s="10">
        <f t="shared" si="17"/>
        <v>0</v>
      </c>
      <c r="G111" s="10">
        <f t="shared" si="18"/>
        <v>0</v>
      </c>
      <c r="H111" s="10">
        <f t="shared" si="19"/>
        <v>10</v>
      </c>
      <c r="I111" s="10">
        <f t="shared" si="20"/>
        <v>122</v>
      </c>
      <c r="J111" s="24">
        <f t="shared" si="21"/>
        <v>271154.09999999998</v>
      </c>
      <c r="L111" s="10"/>
      <c r="M111" s="10"/>
      <c r="O111" s="10"/>
      <c r="P111" s="24"/>
    </row>
    <row r="112" spans="1:16" x14ac:dyDescent="0.25">
      <c r="A112" s="1">
        <v>2</v>
      </c>
      <c r="B112" s="10">
        <f t="shared" si="13"/>
        <v>133.33333333333334</v>
      </c>
      <c r="C112" s="10">
        <f t="shared" si="14"/>
        <v>123.33333333333334</v>
      </c>
      <c r="D112" s="10">
        <f t="shared" si="15"/>
        <v>10</v>
      </c>
      <c r="E112" s="10">
        <f t="shared" si="16"/>
        <v>0</v>
      </c>
      <c r="F112" s="10">
        <f t="shared" si="17"/>
        <v>0</v>
      </c>
      <c r="G112" s="10">
        <f t="shared" si="18"/>
        <v>0</v>
      </c>
      <c r="H112" s="10">
        <f t="shared" si="19"/>
        <v>10</v>
      </c>
      <c r="I112" s="10">
        <f t="shared" si="20"/>
        <v>123.33333333333334</v>
      </c>
      <c r="J112" s="24">
        <f t="shared" si="21"/>
        <v>271154.09999999998</v>
      </c>
      <c r="L112" s="10"/>
      <c r="M112" s="10"/>
      <c r="O112" s="10"/>
      <c r="P112" s="24"/>
    </row>
    <row r="113" spans="1:16" x14ac:dyDescent="0.25">
      <c r="A113" s="1">
        <v>2.02</v>
      </c>
      <c r="B113" s="10">
        <f t="shared" si="13"/>
        <v>134.66666666666666</v>
      </c>
      <c r="C113" s="10">
        <f t="shared" si="14"/>
        <v>124.66666666666666</v>
      </c>
      <c r="D113" s="10">
        <f t="shared" si="15"/>
        <v>10</v>
      </c>
      <c r="E113" s="10">
        <f t="shared" si="16"/>
        <v>0</v>
      </c>
      <c r="F113" s="10">
        <f t="shared" si="17"/>
        <v>0</v>
      </c>
      <c r="G113" s="10">
        <f t="shared" si="18"/>
        <v>0</v>
      </c>
      <c r="H113" s="10">
        <f t="shared" si="19"/>
        <v>10</v>
      </c>
      <c r="I113" s="10">
        <f t="shared" si="20"/>
        <v>124.66666666666666</v>
      </c>
      <c r="J113" s="24">
        <f t="shared" si="21"/>
        <v>271154.09999999998</v>
      </c>
      <c r="L113" s="10"/>
      <c r="M113" s="10"/>
      <c r="O113" s="10"/>
      <c r="P113" s="24"/>
    </row>
    <row r="114" spans="1:16" x14ac:dyDescent="0.25">
      <c r="A114" s="1">
        <v>2.04</v>
      </c>
      <c r="B114" s="10">
        <f t="shared" si="13"/>
        <v>136</v>
      </c>
      <c r="C114" s="10">
        <f t="shared" si="14"/>
        <v>126</v>
      </c>
      <c r="D114" s="10">
        <f t="shared" si="15"/>
        <v>10</v>
      </c>
      <c r="E114" s="10">
        <f t="shared" si="16"/>
        <v>0</v>
      </c>
      <c r="F114" s="10">
        <f t="shared" si="17"/>
        <v>0</v>
      </c>
      <c r="G114" s="10">
        <f t="shared" si="18"/>
        <v>0</v>
      </c>
      <c r="H114" s="10">
        <f t="shared" si="19"/>
        <v>10</v>
      </c>
      <c r="I114" s="10">
        <f t="shared" si="20"/>
        <v>126</v>
      </c>
      <c r="J114" s="24">
        <f t="shared" si="21"/>
        <v>271154.09999999998</v>
      </c>
      <c r="L114" s="10"/>
      <c r="M114" s="10"/>
      <c r="O114" s="10"/>
      <c r="P114" s="24"/>
    </row>
    <row r="115" spans="1:16" x14ac:dyDescent="0.25">
      <c r="A115" s="1">
        <v>2.06</v>
      </c>
      <c r="B115" s="10">
        <f t="shared" si="13"/>
        <v>137.33333333333334</v>
      </c>
      <c r="C115" s="10">
        <f t="shared" si="14"/>
        <v>127.33333333333334</v>
      </c>
      <c r="D115" s="10">
        <f t="shared" si="15"/>
        <v>10</v>
      </c>
      <c r="E115" s="10">
        <f t="shared" si="16"/>
        <v>0</v>
      </c>
      <c r="F115" s="10">
        <f t="shared" si="17"/>
        <v>0</v>
      </c>
      <c r="G115" s="10">
        <f t="shared" si="18"/>
        <v>0</v>
      </c>
      <c r="H115" s="10">
        <f t="shared" si="19"/>
        <v>10</v>
      </c>
      <c r="I115" s="10">
        <f t="shared" si="20"/>
        <v>127.33333333333334</v>
      </c>
      <c r="J115" s="24">
        <f t="shared" si="21"/>
        <v>271154.09999999998</v>
      </c>
      <c r="L115" s="10"/>
      <c r="M115" s="10"/>
      <c r="O115" s="10"/>
      <c r="P115" s="24"/>
    </row>
    <row r="116" spans="1:16" x14ac:dyDescent="0.25">
      <c r="A116" s="1">
        <v>2.08</v>
      </c>
      <c r="B116" s="10">
        <f t="shared" si="13"/>
        <v>138.66666666666666</v>
      </c>
      <c r="C116" s="10">
        <f t="shared" si="14"/>
        <v>128.66666666666666</v>
      </c>
      <c r="D116" s="10">
        <f t="shared" si="15"/>
        <v>10</v>
      </c>
      <c r="E116" s="10">
        <f t="shared" si="16"/>
        <v>0</v>
      </c>
      <c r="F116" s="10">
        <f t="shared" si="17"/>
        <v>0</v>
      </c>
      <c r="G116" s="10">
        <f t="shared" si="18"/>
        <v>0</v>
      </c>
      <c r="H116" s="10">
        <f t="shared" si="19"/>
        <v>10</v>
      </c>
      <c r="I116" s="10">
        <f t="shared" si="20"/>
        <v>128.66666666666666</v>
      </c>
      <c r="J116" s="24">
        <f t="shared" si="21"/>
        <v>271154.09999999998</v>
      </c>
      <c r="L116" s="10"/>
      <c r="M116" s="10"/>
      <c r="O116" s="10"/>
      <c r="P116" s="24"/>
    </row>
    <row r="117" spans="1:16" x14ac:dyDescent="0.25">
      <c r="A117" s="1">
        <v>2.1</v>
      </c>
      <c r="B117" s="10">
        <f t="shared" si="13"/>
        <v>140</v>
      </c>
      <c r="C117" s="10">
        <f t="shared" si="14"/>
        <v>130</v>
      </c>
      <c r="D117" s="10">
        <f t="shared" si="15"/>
        <v>10</v>
      </c>
      <c r="E117" s="10">
        <f t="shared" si="16"/>
        <v>0</v>
      </c>
      <c r="F117" s="10">
        <f t="shared" si="17"/>
        <v>0</v>
      </c>
      <c r="G117" s="10">
        <f t="shared" si="18"/>
        <v>0</v>
      </c>
      <c r="H117" s="10">
        <f t="shared" si="19"/>
        <v>10</v>
      </c>
      <c r="I117" s="10">
        <f t="shared" si="20"/>
        <v>130</v>
      </c>
      <c r="J117" s="24">
        <f t="shared" si="21"/>
        <v>271154.09999999998</v>
      </c>
      <c r="L117" s="10"/>
      <c r="M117" s="10"/>
      <c r="O117" s="10"/>
      <c r="P117" s="24"/>
    </row>
    <row r="118" spans="1:16" x14ac:dyDescent="0.25">
      <c r="A118" s="1">
        <v>2.12</v>
      </c>
      <c r="B118" s="10">
        <f t="shared" si="13"/>
        <v>141.33333333333334</v>
      </c>
      <c r="C118" s="10">
        <f t="shared" si="14"/>
        <v>131.33333333333334</v>
      </c>
      <c r="D118" s="10">
        <f t="shared" si="15"/>
        <v>10</v>
      </c>
      <c r="E118" s="10">
        <f t="shared" si="16"/>
        <v>0</v>
      </c>
      <c r="F118" s="10">
        <f t="shared" si="17"/>
        <v>0</v>
      </c>
      <c r="G118" s="10">
        <f t="shared" si="18"/>
        <v>0</v>
      </c>
      <c r="H118" s="10">
        <f t="shared" si="19"/>
        <v>10</v>
      </c>
      <c r="I118" s="10">
        <f t="shared" si="20"/>
        <v>131.33333333333334</v>
      </c>
      <c r="J118" s="24">
        <f t="shared" si="21"/>
        <v>271154.09999999998</v>
      </c>
      <c r="L118" s="10"/>
      <c r="M118" s="10"/>
      <c r="O118" s="10"/>
      <c r="P118" s="24"/>
    </row>
    <row r="119" spans="1:16" x14ac:dyDescent="0.25">
      <c r="A119" s="1">
        <v>2.14</v>
      </c>
      <c r="B119" s="10">
        <f t="shared" si="13"/>
        <v>142.66666666666666</v>
      </c>
      <c r="C119" s="10">
        <f t="shared" si="14"/>
        <v>132.66666666666666</v>
      </c>
      <c r="D119" s="10">
        <f t="shared" si="15"/>
        <v>10</v>
      </c>
      <c r="E119" s="10">
        <f t="shared" si="16"/>
        <v>0</v>
      </c>
      <c r="F119" s="10">
        <f t="shared" si="17"/>
        <v>0</v>
      </c>
      <c r="G119" s="10">
        <f t="shared" si="18"/>
        <v>0</v>
      </c>
      <c r="H119" s="10">
        <f t="shared" si="19"/>
        <v>10</v>
      </c>
      <c r="I119" s="10">
        <f t="shared" si="20"/>
        <v>132.66666666666666</v>
      </c>
      <c r="J119" s="24">
        <f t="shared" si="21"/>
        <v>271154.09999999998</v>
      </c>
      <c r="L119" s="10"/>
      <c r="M119" s="10"/>
      <c r="O119" s="10"/>
      <c r="P119" s="24"/>
    </row>
    <row r="120" spans="1:16" x14ac:dyDescent="0.25">
      <c r="A120" s="1">
        <v>2.16</v>
      </c>
      <c r="B120" s="10">
        <f t="shared" si="13"/>
        <v>144</v>
      </c>
      <c r="C120" s="10">
        <f t="shared" si="14"/>
        <v>134</v>
      </c>
      <c r="D120" s="10">
        <f t="shared" si="15"/>
        <v>10</v>
      </c>
      <c r="E120" s="10">
        <f t="shared" si="16"/>
        <v>0</v>
      </c>
      <c r="F120" s="10">
        <f t="shared" si="17"/>
        <v>0</v>
      </c>
      <c r="G120" s="10">
        <f t="shared" si="18"/>
        <v>0</v>
      </c>
      <c r="H120" s="10">
        <f t="shared" si="19"/>
        <v>10</v>
      </c>
      <c r="I120" s="10">
        <f t="shared" si="20"/>
        <v>134</v>
      </c>
      <c r="J120" s="24">
        <f t="shared" si="21"/>
        <v>271154.09999999998</v>
      </c>
      <c r="L120" s="10"/>
      <c r="M120" s="10"/>
      <c r="O120" s="10"/>
      <c r="P120" s="24"/>
    </row>
    <row r="121" spans="1:16" x14ac:dyDescent="0.25">
      <c r="A121" s="1">
        <v>2.1800000000000002</v>
      </c>
      <c r="B121" s="10">
        <f t="shared" si="13"/>
        <v>145.33333333333334</v>
      </c>
      <c r="C121" s="10">
        <f t="shared" si="14"/>
        <v>135.33333333333334</v>
      </c>
      <c r="D121" s="10">
        <f t="shared" si="15"/>
        <v>10</v>
      </c>
      <c r="E121" s="10">
        <f t="shared" si="16"/>
        <v>0</v>
      </c>
      <c r="F121" s="10">
        <f t="shared" si="17"/>
        <v>0</v>
      </c>
      <c r="G121" s="10">
        <f t="shared" si="18"/>
        <v>0</v>
      </c>
      <c r="H121" s="10">
        <f t="shared" si="19"/>
        <v>10</v>
      </c>
      <c r="I121" s="10">
        <f t="shared" si="20"/>
        <v>135.33333333333334</v>
      </c>
      <c r="J121" s="24">
        <f t="shared" si="21"/>
        <v>271154.09999999998</v>
      </c>
      <c r="L121" s="10"/>
      <c r="M121" s="10"/>
      <c r="O121" s="10"/>
      <c r="P121" s="24"/>
    </row>
    <row r="122" spans="1:16" x14ac:dyDescent="0.25">
      <c r="A122" s="1">
        <v>2.2000000000000002</v>
      </c>
      <c r="B122" s="10">
        <f t="shared" si="13"/>
        <v>146.66666666666666</v>
      </c>
      <c r="C122" s="10">
        <f t="shared" si="14"/>
        <v>136.66666666666666</v>
      </c>
      <c r="D122" s="10">
        <f t="shared" si="15"/>
        <v>10</v>
      </c>
      <c r="E122" s="10">
        <f t="shared" si="16"/>
        <v>0</v>
      </c>
      <c r="F122" s="10">
        <f t="shared" si="17"/>
        <v>0</v>
      </c>
      <c r="G122" s="10">
        <f t="shared" si="18"/>
        <v>0</v>
      </c>
      <c r="H122" s="10">
        <f t="shared" si="19"/>
        <v>10</v>
      </c>
      <c r="I122" s="10">
        <f t="shared" si="20"/>
        <v>136.66666666666666</v>
      </c>
      <c r="J122" s="24">
        <f t="shared" si="21"/>
        <v>271154.09999999998</v>
      </c>
      <c r="L122" s="10"/>
      <c r="M122" s="10"/>
      <c r="O122" s="10"/>
      <c r="P122" s="24"/>
    </row>
    <row r="123" spans="1:16" x14ac:dyDescent="0.25">
      <c r="A123" s="1">
        <v>2.2200000000000002</v>
      </c>
      <c r="B123" s="10">
        <f t="shared" si="13"/>
        <v>148.00000000000003</v>
      </c>
      <c r="C123" s="10">
        <f t="shared" si="14"/>
        <v>138.00000000000003</v>
      </c>
      <c r="D123" s="10">
        <f t="shared" si="15"/>
        <v>10</v>
      </c>
      <c r="E123" s="10">
        <f t="shared" si="16"/>
        <v>0</v>
      </c>
      <c r="F123" s="10">
        <f t="shared" si="17"/>
        <v>0</v>
      </c>
      <c r="G123" s="10">
        <f t="shared" si="18"/>
        <v>0</v>
      </c>
      <c r="H123" s="10">
        <f t="shared" si="19"/>
        <v>10</v>
      </c>
      <c r="I123" s="10">
        <f t="shared" si="20"/>
        <v>138.00000000000003</v>
      </c>
      <c r="J123" s="24">
        <f t="shared" si="21"/>
        <v>271154.09999999998</v>
      </c>
      <c r="L123" s="10"/>
      <c r="M123" s="10"/>
      <c r="O123" s="10"/>
      <c r="P123" s="24"/>
    </row>
    <row r="124" spans="1:16" x14ac:dyDescent="0.25">
      <c r="A124" s="1">
        <v>2.2400000000000002</v>
      </c>
      <c r="B124" s="10">
        <f t="shared" si="13"/>
        <v>149.33333333333337</v>
      </c>
      <c r="C124" s="10">
        <f t="shared" si="14"/>
        <v>139.33333333333337</v>
      </c>
      <c r="D124" s="10">
        <f t="shared" si="15"/>
        <v>10</v>
      </c>
      <c r="E124" s="10">
        <f t="shared" si="16"/>
        <v>0</v>
      </c>
      <c r="F124" s="10">
        <f t="shared" si="17"/>
        <v>0</v>
      </c>
      <c r="G124" s="10">
        <f t="shared" si="18"/>
        <v>0</v>
      </c>
      <c r="H124" s="10">
        <f t="shared" si="19"/>
        <v>10</v>
      </c>
      <c r="I124" s="10">
        <f t="shared" si="20"/>
        <v>139.33333333333337</v>
      </c>
      <c r="J124" s="24">
        <f t="shared" si="21"/>
        <v>271154.09999999998</v>
      </c>
      <c r="L124" s="10"/>
      <c r="M124" s="10"/>
      <c r="O124" s="10"/>
      <c r="P124" s="24"/>
    </row>
    <row r="125" spans="1:16" x14ac:dyDescent="0.25">
      <c r="A125" s="1">
        <v>2.2599999999999998</v>
      </c>
      <c r="B125" s="10">
        <f t="shared" si="13"/>
        <v>150.66666666666663</v>
      </c>
      <c r="C125" s="10">
        <f t="shared" si="14"/>
        <v>140.66666666666663</v>
      </c>
      <c r="D125" s="10">
        <f t="shared" si="15"/>
        <v>10</v>
      </c>
      <c r="E125" s="10">
        <f t="shared" si="16"/>
        <v>0</v>
      </c>
      <c r="F125" s="10">
        <f t="shared" si="17"/>
        <v>0</v>
      </c>
      <c r="G125" s="10">
        <f t="shared" si="18"/>
        <v>0</v>
      </c>
      <c r="H125" s="10">
        <f t="shared" si="19"/>
        <v>10</v>
      </c>
      <c r="I125" s="10">
        <f t="shared" si="20"/>
        <v>140.66666666666663</v>
      </c>
      <c r="J125" s="24">
        <f t="shared" si="21"/>
        <v>271154.09999999998</v>
      </c>
      <c r="L125" s="10"/>
      <c r="M125" s="10"/>
      <c r="O125" s="10"/>
      <c r="P125" s="24"/>
    </row>
    <row r="126" spans="1:16" x14ac:dyDescent="0.25">
      <c r="A126" s="1">
        <v>2.2799999999999998</v>
      </c>
      <c r="B126" s="10">
        <f t="shared" si="13"/>
        <v>151.99999999999997</v>
      </c>
      <c r="C126" s="10">
        <f t="shared" si="14"/>
        <v>141.99999999999997</v>
      </c>
      <c r="D126" s="10">
        <f t="shared" si="15"/>
        <v>10</v>
      </c>
      <c r="E126" s="10">
        <f t="shared" si="16"/>
        <v>0</v>
      </c>
      <c r="F126" s="10">
        <f t="shared" si="17"/>
        <v>0</v>
      </c>
      <c r="G126" s="10">
        <f t="shared" si="18"/>
        <v>0</v>
      </c>
      <c r="H126" s="10">
        <f t="shared" si="19"/>
        <v>10</v>
      </c>
      <c r="I126" s="10">
        <f t="shared" si="20"/>
        <v>141.99999999999997</v>
      </c>
      <c r="J126" s="24">
        <f t="shared" si="21"/>
        <v>271154.09999999998</v>
      </c>
      <c r="L126" s="10"/>
      <c r="M126" s="10"/>
      <c r="O126" s="10"/>
      <c r="P126" s="24"/>
    </row>
    <row r="127" spans="1:16" x14ac:dyDescent="0.25">
      <c r="A127" s="1">
        <v>2.2999999999999998</v>
      </c>
      <c r="B127" s="10">
        <f t="shared" si="13"/>
        <v>153.33333333333334</v>
      </c>
      <c r="C127" s="10">
        <f t="shared" si="14"/>
        <v>143.33333333333334</v>
      </c>
      <c r="D127" s="10">
        <f t="shared" si="15"/>
        <v>10</v>
      </c>
      <c r="E127" s="10">
        <f t="shared" si="16"/>
        <v>0</v>
      </c>
      <c r="F127" s="10">
        <f t="shared" si="17"/>
        <v>0</v>
      </c>
      <c r="G127" s="10">
        <f t="shared" si="18"/>
        <v>0</v>
      </c>
      <c r="H127" s="10">
        <f t="shared" si="19"/>
        <v>10</v>
      </c>
      <c r="I127" s="10">
        <f t="shared" si="20"/>
        <v>143.33333333333334</v>
      </c>
      <c r="J127" s="24">
        <f t="shared" si="21"/>
        <v>271154.09999999998</v>
      </c>
      <c r="L127" s="10"/>
      <c r="M127" s="10"/>
      <c r="O127" s="10"/>
      <c r="P127" s="24"/>
    </row>
    <row r="128" spans="1:16" x14ac:dyDescent="0.25">
      <c r="A128" s="1">
        <v>2.3199999999999998</v>
      </c>
      <c r="B128" s="10">
        <f t="shared" si="13"/>
        <v>154.66666666666666</v>
      </c>
      <c r="C128" s="10">
        <f t="shared" si="14"/>
        <v>144.66666666666666</v>
      </c>
      <c r="D128" s="10">
        <f t="shared" si="15"/>
        <v>10</v>
      </c>
      <c r="E128" s="10">
        <f t="shared" si="16"/>
        <v>0</v>
      </c>
      <c r="F128" s="10">
        <f t="shared" si="17"/>
        <v>0</v>
      </c>
      <c r="G128" s="10">
        <f t="shared" si="18"/>
        <v>0</v>
      </c>
      <c r="H128" s="10">
        <f t="shared" si="19"/>
        <v>10</v>
      </c>
      <c r="I128" s="10">
        <f t="shared" si="20"/>
        <v>144.66666666666666</v>
      </c>
      <c r="J128" s="24">
        <f t="shared" si="21"/>
        <v>271154.09999999998</v>
      </c>
      <c r="L128" s="10"/>
      <c r="M128" s="10"/>
      <c r="O128" s="10"/>
      <c r="P128" s="24"/>
    </row>
    <row r="129" spans="1:16" x14ac:dyDescent="0.25">
      <c r="A129" s="1">
        <v>2.34</v>
      </c>
      <c r="B129" s="10">
        <f t="shared" si="13"/>
        <v>156</v>
      </c>
      <c r="C129" s="10">
        <f t="shared" si="14"/>
        <v>146</v>
      </c>
      <c r="D129" s="10">
        <f t="shared" si="15"/>
        <v>10</v>
      </c>
      <c r="E129" s="10">
        <f t="shared" si="16"/>
        <v>0</v>
      </c>
      <c r="F129" s="10">
        <f t="shared" si="17"/>
        <v>0</v>
      </c>
      <c r="G129" s="10">
        <f t="shared" si="18"/>
        <v>0</v>
      </c>
      <c r="H129" s="10">
        <f t="shared" si="19"/>
        <v>10</v>
      </c>
      <c r="I129" s="10">
        <f t="shared" si="20"/>
        <v>146</v>
      </c>
      <c r="J129" s="24">
        <f t="shared" si="21"/>
        <v>271154.09999999998</v>
      </c>
      <c r="L129" s="10"/>
      <c r="M129" s="10"/>
      <c r="O129" s="10"/>
      <c r="P129" s="24"/>
    </row>
    <row r="130" spans="1:16" x14ac:dyDescent="0.25">
      <c r="A130" s="1">
        <v>2.36</v>
      </c>
      <c r="B130" s="10">
        <f t="shared" si="13"/>
        <v>157.33333333333334</v>
      </c>
      <c r="C130" s="10">
        <f t="shared" si="14"/>
        <v>147.33333333333334</v>
      </c>
      <c r="D130" s="10">
        <f t="shared" si="15"/>
        <v>10</v>
      </c>
      <c r="E130" s="10">
        <f t="shared" si="16"/>
        <v>0</v>
      </c>
      <c r="F130" s="10">
        <f t="shared" si="17"/>
        <v>0</v>
      </c>
      <c r="G130" s="10">
        <f t="shared" si="18"/>
        <v>0</v>
      </c>
      <c r="H130" s="10">
        <f t="shared" si="19"/>
        <v>10</v>
      </c>
      <c r="I130" s="10">
        <f t="shared" si="20"/>
        <v>147.33333333333334</v>
      </c>
      <c r="J130" s="24">
        <f t="shared" si="21"/>
        <v>271154.09999999998</v>
      </c>
      <c r="L130" s="10"/>
      <c r="M130" s="10"/>
      <c r="O130" s="10"/>
      <c r="P130" s="24"/>
    </row>
    <row r="131" spans="1:16" x14ac:dyDescent="0.25">
      <c r="A131" s="1">
        <v>2.38</v>
      </c>
      <c r="B131" s="10">
        <f t="shared" si="13"/>
        <v>158.66666666666666</v>
      </c>
      <c r="C131" s="10">
        <f t="shared" si="14"/>
        <v>148.66666666666666</v>
      </c>
      <c r="D131" s="10">
        <f t="shared" si="15"/>
        <v>10</v>
      </c>
      <c r="E131" s="10">
        <f t="shared" si="16"/>
        <v>0</v>
      </c>
      <c r="F131" s="10">
        <f t="shared" si="17"/>
        <v>0</v>
      </c>
      <c r="G131" s="10">
        <f t="shared" si="18"/>
        <v>0</v>
      </c>
      <c r="H131" s="10">
        <f t="shared" si="19"/>
        <v>10</v>
      </c>
      <c r="I131" s="10">
        <f t="shared" si="20"/>
        <v>148.66666666666666</v>
      </c>
      <c r="J131" s="24">
        <f t="shared" si="21"/>
        <v>271154.09999999998</v>
      </c>
      <c r="L131" s="10"/>
      <c r="M131" s="10"/>
      <c r="O131" s="10"/>
      <c r="P131" s="24"/>
    </row>
    <row r="132" spans="1:16" x14ac:dyDescent="0.25">
      <c r="A132" s="1">
        <v>2.4</v>
      </c>
      <c r="B132" s="10">
        <f t="shared" si="13"/>
        <v>160</v>
      </c>
      <c r="C132" s="10">
        <f t="shared" si="14"/>
        <v>150</v>
      </c>
      <c r="D132" s="10">
        <f t="shared" si="15"/>
        <v>10</v>
      </c>
      <c r="E132" s="10">
        <f t="shared" si="16"/>
        <v>0</v>
      </c>
      <c r="F132" s="10">
        <f t="shared" si="17"/>
        <v>0</v>
      </c>
      <c r="G132" s="10">
        <f t="shared" si="18"/>
        <v>0</v>
      </c>
      <c r="H132" s="10">
        <f t="shared" si="19"/>
        <v>10</v>
      </c>
      <c r="I132" s="10">
        <f t="shared" si="20"/>
        <v>150</v>
      </c>
      <c r="J132" s="24">
        <f t="shared" si="21"/>
        <v>271154.09999999998</v>
      </c>
      <c r="L132" s="10"/>
      <c r="M132" s="10"/>
      <c r="O132" s="10"/>
      <c r="P132" s="24"/>
    </row>
    <row r="133" spans="1:16" x14ac:dyDescent="0.25">
      <c r="A133" s="1">
        <v>2.42</v>
      </c>
      <c r="B133" s="10">
        <f t="shared" ref="B133:B196" si="22">(A133*B$3)/B$2</f>
        <v>161.33333333333334</v>
      </c>
      <c r="C133" s="10">
        <f t="shared" ref="C133:C196" si="23">IF(B133&lt;B$7+H$8,IF((B133-D133)&lt;0,0,B133-D133),B$7)</f>
        <v>151.33333333333334</v>
      </c>
      <c r="D133" s="10">
        <f t="shared" ref="D133:D196" si="24">H$8</f>
        <v>10</v>
      </c>
      <c r="E133" s="10">
        <f t="shared" ref="E133:E196" si="25">IF(B133-C133-D133&lt;0,0,B133-C133-D133)</f>
        <v>0</v>
      </c>
      <c r="F133" s="10">
        <f t="shared" ref="F133:F196" si="26">E133-G133</f>
        <v>0</v>
      </c>
      <c r="G133" s="10">
        <f t="shared" ref="G133:G196" si="27">IF((E133*E$8)&lt;$C$9,E133*E$8,$C$9)</f>
        <v>0</v>
      </c>
      <c r="H133" s="10">
        <f t="shared" ref="H133:H196" si="28">D133+F133</f>
        <v>10</v>
      </c>
      <c r="I133" s="10">
        <f t="shared" ref="I133:I196" si="29">C133+G133</f>
        <v>151.33333333333334</v>
      </c>
      <c r="J133" s="24">
        <f t="shared" ref="J133:J196" si="30">H133*$B$13</f>
        <v>271154.09999999998</v>
      </c>
      <c r="L133" s="10"/>
      <c r="M133" s="10"/>
      <c r="O133" s="10"/>
      <c r="P133" s="24"/>
    </row>
    <row r="134" spans="1:16" x14ac:dyDescent="0.25">
      <c r="A134" s="1">
        <v>2.44</v>
      </c>
      <c r="B134" s="10">
        <f t="shared" si="22"/>
        <v>162.66666666666666</v>
      </c>
      <c r="C134" s="10">
        <f t="shared" si="23"/>
        <v>152.66666666666666</v>
      </c>
      <c r="D134" s="10">
        <f t="shared" si="24"/>
        <v>10</v>
      </c>
      <c r="E134" s="10">
        <f t="shared" si="25"/>
        <v>0</v>
      </c>
      <c r="F134" s="10">
        <f t="shared" si="26"/>
        <v>0</v>
      </c>
      <c r="G134" s="10">
        <f t="shared" si="27"/>
        <v>0</v>
      </c>
      <c r="H134" s="10">
        <f t="shared" si="28"/>
        <v>10</v>
      </c>
      <c r="I134" s="10">
        <f t="shared" si="29"/>
        <v>152.66666666666666</v>
      </c>
      <c r="J134" s="24">
        <f t="shared" si="30"/>
        <v>271154.09999999998</v>
      </c>
      <c r="L134" s="10"/>
      <c r="M134" s="10"/>
      <c r="O134" s="10"/>
      <c r="P134" s="24"/>
    </row>
    <row r="135" spans="1:16" x14ac:dyDescent="0.25">
      <c r="A135" s="1">
        <v>2.46</v>
      </c>
      <c r="B135" s="10">
        <f t="shared" si="22"/>
        <v>164</v>
      </c>
      <c r="C135" s="10">
        <f t="shared" si="23"/>
        <v>154</v>
      </c>
      <c r="D135" s="10">
        <f t="shared" si="24"/>
        <v>10</v>
      </c>
      <c r="E135" s="10">
        <f t="shared" si="25"/>
        <v>0</v>
      </c>
      <c r="F135" s="10">
        <f t="shared" si="26"/>
        <v>0</v>
      </c>
      <c r="G135" s="10">
        <f t="shared" si="27"/>
        <v>0</v>
      </c>
      <c r="H135" s="10">
        <f t="shared" si="28"/>
        <v>10</v>
      </c>
      <c r="I135" s="10">
        <f t="shared" si="29"/>
        <v>154</v>
      </c>
      <c r="J135" s="24">
        <f t="shared" si="30"/>
        <v>271154.09999999998</v>
      </c>
      <c r="L135" s="10"/>
      <c r="M135" s="10"/>
      <c r="O135" s="10"/>
      <c r="P135" s="24"/>
    </row>
    <row r="136" spans="1:16" x14ac:dyDescent="0.25">
      <c r="A136" s="1">
        <v>2.48</v>
      </c>
      <c r="B136" s="10">
        <f t="shared" si="22"/>
        <v>165.33333333333334</v>
      </c>
      <c r="C136" s="10">
        <f t="shared" si="23"/>
        <v>155.33333333333334</v>
      </c>
      <c r="D136" s="10">
        <f t="shared" si="24"/>
        <v>10</v>
      </c>
      <c r="E136" s="10">
        <f t="shared" si="25"/>
        <v>0</v>
      </c>
      <c r="F136" s="10">
        <f t="shared" si="26"/>
        <v>0</v>
      </c>
      <c r="G136" s="10">
        <f t="shared" si="27"/>
        <v>0</v>
      </c>
      <c r="H136" s="10">
        <f t="shared" si="28"/>
        <v>10</v>
      </c>
      <c r="I136" s="10">
        <f t="shared" si="29"/>
        <v>155.33333333333334</v>
      </c>
      <c r="J136" s="24">
        <f t="shared" si="30"/>
        <v>271154.09999999998</v>
      </c>
      <c r="L136" s="10"/>
      <c r="M136" s="10"/>
      <c r="O136" s="10"/>
      <c r="P136" s="24"/>
    </row>
    <row r="137" spans="1:16" x14ac:dyDescent="0.25">
      <c r="A137" s="1">
        <v>2.5</v>
      </c>
      <c r="B137" s="10">
        <f t="shared" si="22"/>
        <v>166.66666666666666</v>
      </c>
      <c r="C137" s="10">
        <f t="shared" si="23"/>
        <v>156.66666666666666</v>
      </c>
      <c r="D137" s="10">
        <f t="shared" si="24"/>
        <v>10</v>
      </c>
      <c r="E137" s="10">
        <f t="shared" si="25"/>
        <v>0</v>
      </c>
      <c r="F137" s="10">
        <f t="shared" si="26"/>
        <v>0</v>
      </c>
      <c r="G137" s="10">
        <f t="shared" si="27"/>
        <v>0</v>
      </c>
      <c r="H137" s="10">
        <f t="shared" si="28"/>
        <v>10</v>
      </c>
      <c r="I137" s="10">
        <f t="shared" si="29"/>
        <v>156.66666666666666</v>
      </c>
      <c r="J137" s="24">
        <f t="shared" si="30"/>
        <v>271154.09999999998</v>
      </c>
      <c r="L137" s="10"/>
      <c r="M137" s="10"/>
      <c r="O137" s="10"/>
      <c r="P137" s="24"/>
    </row>
    <row r="138" spans="1:16" x14ac:dyDescent="0.25">
      <c r="A138" s="1">
        <v>2.52</v>
      </c>
      <c r="B138" s="10">
        <f t="shared" si="22"/>
        <v>168</v>
      </c>
      <c r="C138" s="10">
        <f t="shared" si="23"/>
        <v>158</v>
      </c>
      <c r="D138" s="10">
        <f t="shared" si="24"/>
        <v>10</v>
      </c>
      <c r="E138" s="10">
        <f t="shared" si="25"/>
        <v>0</v>
      </c>
      <c r="F138" s="10">
        <f t="shared" si="26"/>
        <v>0</v>
      </c>
      <c r="G138" s="10">
        <f t="shared" si="27"/>
        <v>0</v>
      </c>
      <c r="H138" s="10">
        <f t="shared" si="28"/>
        <v>10</v>
      </c>
      <c r="I138" s="10">
        <f t="shared" si="29"/>
        <v>158</v>
      </c>
      <c r="J138" s="24">
        <f t="shared" si="30"/>
        <v>271154.09999999998</v>
      </c>
      <c r="L138" s="10"/>
      <c r="M138" s="10"/>
      <c r="O138" s="10"/>
      <c r="P138" s="24"/>
    </row>
    <row r="139" spans="1:16" x14ac:dyDescent="0.25">
      <c r="A139" s="1">
        <v>2.54</v>
      </c>
      <c r="B139" s="10">
        <f t="shared" si="22"/>
        <v>169.33333333333334</v>
      </c>
      <c r="C139" s="10">
        <f t="shared" si="23"/>
        <v>159.33333333333334</v>
      </c>
      <c r="D139" s="10">
        <f t="shared" si="24"/>
        <v>10</v>
      </c>
      <c r="E139" s="10">
        <f t="shared" si="25"/>
        <v>0</v>
      </c>
      <c r="F139" s="10">
        <f t="shared" si="26"/>
        <v>0</v>
      </c>
      <c r="G139" s="10">
        <f t="shared" si="27"/>
        <v>0</v>
      </c>
      <c r="H139" s="10">
        <f t="shared" si="28"/>
        <v>10</v>
      </c>
      <c r="I139" s="10">
        <f t="shared" si="29"/>
        <v>159.33333333333334</v>
      </c>
      <c r="J139" s="24">
        <f t="shared" si="30"/>
        <v>271154.09999999998</v>
      </c>
      <c r="L139" s="10"/>
      <c r="M139" s="10"/>
      <c r="O139" s="10"/>
      <c r="P139" s="24"/>
    </row>
    <row r="140" spans="1:16" x14ac:dyDescent="0.25">
      <c r="A140" s="1">
        <v>2.56</v>
      </c>
      <c r="B140" s="10">
        <f t="shared" si="22"/>
        <v>170.66666666666666</v>
      </c>
      <c r="C140" s="10">
        <f t="shared" si="23"/>
        <v>160.66666666666666</v>
      </c>
      <c r="D140" s="10">
        <f t="shared" si="24"/>
        <v>10</v>
      </c>
      <c r="E140" s="10">
        <f t="shared" si="25"/>
        <v>0</v>
      </c>
      <c r="F140" s="10">
        <f t="shared" si="26"/>
        <v>0</v>
      </c>
      <c r="G140" s="10">
        <f t="shared" si="27"/>
        <v>0</v>
      </c>
      <c r="H140" s="10">
        <f t="shared" si="28"/>
        <v>10</v>
      </c>
      <c r="I140" s="10">
        <f t="shared" si="29"/>
        <v>160.66666666666666</v>
      </c>
      <c r="J140" s="24">
        <f t="shared" si="30"/>
        <v>271154.09999999998</v>
      </c>
      <c r="L140" s="10"/>
      <c r="M140" s="10"/>
      <c r="O140" s="10"/>
      <c r="P140" s="24"/>
    </row>
    <row r="141" spans="1:16" x14ac:dyDescent="0.25">
      <c r="A141" s="1">
        <v>2.58</v>
      </c>
      <c r="B141" s="10">
        <f t="shared" si="22"/>
        <v>172</v>
      </c>
      <c r="C141" s="10">
        <f t="shared" si="23"/>
        <v>162</v>
      </c>
      <c r="D141" s="10">
        <f t="shared" si="24"/>
        <v>10</v>
      </c>
      <c r="E141" s="10">
        <f t="shared" si="25"/>
        <v>0</v>
      </c>
      <c r="F141" s="10">
        <f t="shared" si="26"/>
        <v>0</v>
      </c>
      <c r="G141" s="10">
        <f t="shared" si="27"/>
        <v>0</v>
      </c>
      <c r="H141" s="10">
        <f t="shared" si="28"/>
        <v>10</v>
      </c>
      <c r="I141" s="10">
        <f t="shared" si="29"/>
        <v>162</v>
      </c>
      <c r="J141" s="24">
        <f t="shared" si="30"/>
        <v>271154.09999999998</v>
      </c>
      <c r="L141" s="10"/>
      <c r="M141" s="10"/>
      <c r="O141" s="10"/>
      <c r="P141" s="24"/>
    </row>
    <row r="142" spans="1:16" x14ac:dyDescent="0.25">
      <c r="A142" s="1">
        <v>2.6</v>
      </c>
      <c r="B142" s="10">
        <f t="shared" si="22"/>
        <v>173.33333333333334</v>
      </c>
      <c r="C142" s="10">
        <f t="shared" si="23"/>
        <v>163.33333333333334</v>
      </c>
      <c r="D142" s="10">
        <f t="shared" si="24"/>
        <v>10</v>
      </c>
      <c r="E142" s="10">
        <f t="shared" si="25"/>
        <v>0</v>
      </c>
      <c r="F142" s="10">
        <f t="shared" si="26"/>
        <v>0</v>
      </c>
      <c r="G142" s="10">
        <f t="shared" si="27"/>
        <v>0</v>
      </c>
      <c r="H142" s="10">
        <f t="shared" si="28"/>
        <v>10</v>
      </c>
      <c r="I142" s="10">
        <f t="shared" si="29"/>
        <v>163.33333333333334</v>
      </c>
      <c r="J142" s="24">
        <f t="shared" si="30"/>
        <v>271154.09999999998</v>
      </c>
      <c r="L142" s="10"/>
      <c r="M142" s="10"/>
      <c r="O142" s="10"/>
      <c r="P142" s="24"/>
    </row>
    <row r="143" spans="1:16" x14ac:dyDescent="0.25">
      <c r="A143" s="1">
        <v>2.62</v>
      </c>
      <c r="B143" s="10">
        <f t="shared" si="22"/>
        <v>174.66666666666666</v>
      </c>
      <c r="C143" s="10">
        <f t="shared" si="23"/>
        <v>164.66666666666666</v>
      </c>
      <c r="D143" s="10">
        <f t="shared" si="24"/>
        <v>10</v>
      </c>
      <c r="E143" s="10">
        <f t="shared" si="25"/>
        <v>0</v>
      </c>
      <c r="F143" s="10">
        <f t="shared" si="26"/>
        <v>0</v>
      </c>
      <c r="G143" s="10">
        <f t="shared" si="27"/>
        <v>0</v>
      </c>
      <c r="H143" s="10">
        <f t="shared" si="28"/>
        <v>10</v>
      </c>
      <c r="I143" s="10">
        <f t="shared" si="29"/>
        <v>164.66666666666666</v>
      </c>
      <c r="J143" s="24">
        <f t="shared" si="30"/>
        <v>271154.09999999998</v>
      </c>
      <c r="L143" s="10"/>
      <c r="M143" s="10"/>
      <c r="O143" s="10"/>
      <c r="P143" s="24"/>
    </row>
    <row r="144" spans="1:16" x14ac:dyDescent="0.25">
      <c r="A144" s="1">
        <v>2.64</v>
      </c>
      <c r="B144" s="10">
        <f t="shared" si="22"/>
        <v>176</v>
      </c>
      <c r="C144" s="10">
        <f t="shared" si="23"/>
        <v>166</v>
      </c>
      <c r="D144" s="10">
        <f t="shared" si="24"/>
        <v>10</v>
      </c>
      <c r="E144" s="10">
        <f t="shared" si="25"/>
        <v>0</v>
      </c>
      <c r="F144" s="10">
        <f t="shared" si="26"/>
        <v>0</v>
      </c>
      <c r="G144" s="10">
        <f t="shared" si="27"/>
        <v>0</v>
      </c>
      <c r="H144" s="10">
        <f t="shared" si="28"/>
        <v>10</v>
      </c>
      <c r="I144" s="10">
        <f t="shared" si="29"/>
        <v>166</v>
      </c>
      <c r="J144" s="24">
        <f t="shared" si="30"/>
        <v>271154.09999999998</v>
      </c>
      <c r="L144" s="10"/>
      <c r="M144" s="10"/>
      <c r="O144" s="10"/>
      <c r="P144" s="24"/>
    </row>
    <row r="145" spans="1:16" x14ac:dyDescent="0.25">
      <c r="A145" s="1">
        <v>2.66</v>
      </c>
      <c r="B145" s="10">
        <f t="shared" si="22"/>
        <v>177.33333333333334</v>
      </c>
      <c r="C145" s="10">
        <f t="shared" si="23"/>
        <v>167.33333333333334</v>
      </c>
      <c r="D145" s="10">
        <f t="shared" si="24"/>
        <v>10</v>
      </c>
      <c r="E145" s="10">
        <f t="shared" si="25"/>
        <v>0</v>
      </c>
      <c r="F145" s="10">
        <f t="shared" si="26"/>
        <v>0</v>
      </c>
      <c r="G145" s="10">
        <f t="shared" si="27"/>
        <v>0</v>
      </c>
      <c r="H145" s="10">
        <f t="shared" si="28"/>
        <v>10</v>
      </c>
      <c r="I145" s="10">
        <f t="shared" si="29"/>
        <v>167.33333333333334</v>
      </c>
      <c r="J145" s="24">
        <f t="shared" si="30"/>
        <v>271154.09999999998</v>
      </c>
      <c r="L145" s="10"/>
      <c r="M145" s="10"/>
      <c r="O145" s="10"/>
      <c r="P145" s="24"/>
    </row>
    <row r="146" spans="1:16" x14ac:dyDescent="0.25">
      <c r="A146" s="1">
        <v>2.68</v>
      </c>
      <c r="B146" s="10">
        <f t="shared" si="22"/>
        <v>178.66666666666666</v>
      </c>
      <c r="C146" s="10">
        <f t="shared" si="23"/>
        <v>168.66666666666666</v>
      </c>
      <c r="D146" s="10">
        <f t="shared" si="24"/>
        <v>10</v>
      </c>
      <c r="E146" s="10">
        <f t="shared" si="25"/>
        <v>0</v>
      </c>
      <c r="F146" s="10">
        <f t="shared" si="26"/>
        <v>0</v>
      </c>
      <c r="G146" s="10">
        <f t="shared" si="27"/>
        <v>0</v>
      </c>
      <c r="H146" s="10">
        <f t="shared" si="28"/>
        <v>10</v>
      </c>
      <c r="I146" s="10">
        <f t="shared" si="29"/>
        <v>168.66666666666666</v>
      </c>
      <c r="J146" s="24">
        <f t="shared" si="30"/>
        <v>271154.09999999998</v>
      </c>
      <c r="L146" s="10"/>
      <c r="M146" s="10"/>
      <c r="O146" s="10"/>
      <c r="P146" s="24"/>
    </row>
    <row r="147" spans="1:16" x14ac:dyDescent="0.25">
      <c r="A147" s="1">
        <v>2.7</v>
      </c>
      <c r="B147" s="10">
        <f t="shared" si="22"/>
        <v>180</v>
      </c>
      <c r="C147" s="10">
        <f t="shared" si="23"/>
        <v>170</v>
      </c>
      <c r="D147" s="10">
        <f t="shared" si="24"/>
        <v>10</v>
      </c>
      <c r="E147" s="10">
        <f t="shared" si="25"/>
        <v>0</v>
      </c>
      <c r="F147" s="10">
        <f t="shared" si="26"/>
        <v>0</v>
      </c>
      <c r="G147" s="10">
        <f t="shared" si="27"/>
        <v>0</v>
      </c>
      <c r="H147" s="10">
        <f t="shared" si="28"/>
        <v>10</v>
      </c>
      <c r="I147" s="10">
        <f t="shared" si="29"/>
        <v>170</v>
      </c>
      <c r="J147" s="24">
        <f t="shared" si="30"/>
        <v>271154.09999999998</v>
      </c>
      <c r="L147" s="10"/>
      <c r="M147" s="10"/>
      <c r="O147" s="10"/>
      <c r="P147" s="24"/>
    </row>
    <row r="148" spans="1:16" x14ac:dyDescent="0.25">
      <c r="A148" s="1">
        <v>2.72</v>
      </c>
      <c r="B148" s="10">
        <f t="shared" si="22"/>
        <v>181.33333333333337</v>
      </c>
      <c r="C148" s="10">
        <f t="shared" si="23"/>
        <v>171.33333333333337</v>
      </c>
      <c r="D148" s="10">
        <f t="shared" si="24"/>
        <v>10</v>
      </c>
      <c r="E148" s="10">
        <f t="shared" si="25"/>
        <v>0</v>
      </c>
      <c r="F148" s="10">
        <f t="shared" si="26"/>
        <v>0</v>
      </c>
      <c r="G148" s="10">
        <f t="shared" si="27"/>
        <v>0</v>
      </c>
      <c r="H148" s="10">
        <f t="shared" si="28"/>
        <v>10</v>
      </c>
      <c r="I148" s="10">
        <f t="shared" si="29"/>
        <v>171.33333333333337</v>
      </c>
      <c r="J148" s="24">
        <f t="shared" si="30"/>
        <v>271154.09999999998</v>
      </c>
      <c r="L148" s="10"/>
      <c r="M148" s="10"/>
      <c r="O148" s="10"/>
      <c r="P148" s="24"/>
    </row>
    <row r="149" spans="1:16" x14ac:dyDescent="0.25">
      <c r="A149" s="1">
        <v>2.74</v>
      </c>
      <c r="B149" s="10">
        <f t="shared" si="22"/>
        <v>182.66666666666669</v>
      </c>
      <c r="C149" s="10">
        <f t="shared" si="23"/>
        <v>172.66666666666669</v>
      </c>
      <c r="D149" s="10">
        <f t="shared" si="24"/>
        <v>10</v>
      </c>
      <c r="E149" s="10">
        <f t="shared" si="25"/>
        <v>0</v>
      </c>
      <c r="F149" s="10">
        <f t="shared" si="26"/>
        <v>0</v>
      </c>
      <c r="G149" s="10">
        <f t="shared" si="27"/>
        <v>0</v>
      </c>
      <c r="H149" s="10">
        <f t="shared" si="28"/>
        <v>10</v>
      </c>
      <c r="I149" s="10">
        <f t="shared" si="29"/>
        <v>172.66666666666669</v>
      </c>
      <c r="J149" s="24">
        <f t="shared" si="30"/>
        <v>271154.09999999998</v>
      </c>
      <c r="L149" s="10"/>
      <c r="M149" s="10"/>
      <c r="O149" s="10"/>
      <c r="P149" s="24"/>
    </row>
    <row r="150" spans="1:16" x14ac:dyDescent="0.25">
      <c r="A150" s="1">
        <v>2.76</v>
      </c>
      <c r="B150" s="10">
        <f t="shared" si="22"/>
        <v>183.99999999999997</v>
      </c>
      <c r="C150" s="10">
        <f t="shared" si="23"/>
        <v>173.99999999999997</v>
      </c>
      <c r="D150" s="10">
        <f t="shared" si="24"/>
        <v>10</v>
      </c>
      <c r="E150" s="10">
        <f t="shared" si="25"/>
        <v>0</v>
      </c>
      <c r="F150" s="10">
        <f t="shared" si="26"/>
        <v>0</v>
      </c>
      <c r="G150" s="10">
        <f t="shared" si="27"/>
        <v>0</v>
      </c>
      <c r="H150" s="10">
        <f t="shared" si="28"/>
        <v>10</v>
      </c>
      <c r="I150" s="10">
        <f t="shared" si="29"/>
        <v>173.99999999999997</v>
      </c>
      <c r="J150" s="24">
        <f t="shared" si="30"/>
        <v>271154.09999999998</v>
      </c>
      <c r="L150" s="10"/>
      <c r="M150" s="10"/>
      <c r="O150" s="10"/>
      <c r="P150" s="24"/>
    </row>
    <row r="151" spans="1:16" x14ac:dyDescent="0.25">
      <c r="A151" s="1">
        <v>2.78</v>
      </c>
      <c r="B151" s="10">
        <f t="shared" si="22"/>
        <v>185.33333333333331</v>
      </c>
      <c r="C151" s="10">
        <f t="shared" si="23"/>
        <v>175.33333333333331</v>
      </c>
      <c r="D151" s="10">
        <f t="shared" si="24"/>
        <v>10</v>
      </c>
      <c r="E151" s="10">
        <f t="shared" si="25"/>
        <v>0</v>
      </c>
      <c r="F151" s="10">
        <f t="shared" si="26"/>
        <v>0</v>
      </c>
      <c r="G151" s="10">
        <f t="shared" si="27"/>
        <v>0</v>
      </c>
      <c r="H151" s="10">
        <f t="shared" si="28"/>
        <v>10</v>
      </c>
      <c r="I151" s="10">
        <f t="shared" si="29"/>
        <v>175.33333333333331</v>
      </c>
      <c r="J151" s="24">
        <f t="shared" si="30"/>
        <v>271154.09999999998</v>
      </c>
      <c r="L151" s="10"/>
      <c r="M151" s="10"/>
      <c r="O151" s="10"/>
      <c r="P151" s="24"/>
    </row>
    <row r="152" spans="1:16" x14ac:dyDescent="0.25">
      <c r="A152" s="1">
        <v>2.8</v>
      </c>
      <c r="B152" s="10">
        <f t="shared" si="22"/>
        <v>186.66666666666666</v>
      </c>
      <c r="C152" s="10">
        <f t="shared" si="23"/>
        <v>176.66666666666666</v>
      </c>
      <c r="D152" s="10">
        <f t="shared" si="24"/>
        <v>10</v>
      </c>
      <c r="E152" s="10">
        <f t="shared" si="25"/>
        <v>0</v>
      </c>
      <c r="F152" s="10">
        <f t="shared" si="26"/>
        <v>0</v>
      </c>
      <c r="G152" s="10">
        <f t="shared" si="27"/>
        <v>0</v>
      </c>
      <c r="H152" s="10">
        <f t="shared" si="28"/>
        <v>10</v>
      </c>
      <c r="I152" s="10">
        <f t="shared" si="29"/>
        <v>176.66666666666666</v>
      </c>
      <c r="J152" s="24">
        <f t="shared" si="30"/>
        <v>271154.09999999998</v>
      </c>
      <c r="L152" s="10"/>
      <c r="M152" s="10"/>
      <c r="O152" s="10"/>
      <c r="P152" s="24"/>
    </row>
    <row r="153" spans="1:16" x14ac:dyDescent="0.25">
      <c r="A153" s="1">
        <v>2.82</v>
      </c>
      <c r="B153" s="10">
        <f t="shared" si="22"/>
        <v>188</v>
      </c>
      <c r="C153" s="10">
        <f t="shared" si="23"/>
        <v>178</v>
      </c>
      <c r="D153" s="10">
        <f t="shared" si="24"/>
        <v>10</v>
      </c>
      <c r="E153" s="10">
        <f t="shared" si="25"/>
        <v>0</v>
      </c>
      <c r="F153" s="10">
        <f t="shared" si="26"/>
        <v>0</v>
      </c>
      <c r="G153" s="10">
        <f t="shared" si="27"/>
        <v>0</v>
      </c>
      <c r="H153" s="10">
        <f t="shared" si="28"/>
        <v>10</v>
      </c>
      <c r="I153" s="10">
        <f t="shared" si="29"/>
        <v>178</v>
      </c>
      <c r="J153" s="24">
        <f t="shared" si="30"/>
        <v>271154.09999999998</v>
      </c>
      <c r="L153" s="10"/>
      <c r="M153" s="10"/>
      <c r="O153" s="10"/>
      <c r="P153" s="24"/>
    </row>
    <row r="154" spans="1:16" x14ac:dyDescent="0.25">
      <c r="A154" s="1">
        <v>2.84</v>
      </c>
      <c r="B154" s="10">
        <f t="shared" si="22"/>
        <v>189.33333333333334</v>
      </c>
      <c r="C154" s="10">
        <f t="shared" si="23"/>
        <v>179.33333333333334</v>
      </c>
      <c r="D154" s="10">
        <f t="shared" si="24"/>
        <v>10</v>
      </c>
      <c r="E154" s="10">
        <f t="shared" si="25"/>
        <v>0</v>
      </c>
      <c r="F154" s="10">
        <f t="shared" si="26"/>
        <v>0</v>
      </c>
      <c r="G154" s="10">
        <f t="shared" si="27"/>
        <v>0</v>
      </c>
      <c r="H154" s="10">
        <f t="shared" si="28"/>
        <v>10</v>
      </c>
      <c r="I154" s="10">
        <f t="shared" si="29"/>
        <v>179.33333333333334</v>
      </c>
      <c r="J154" s="24">
        <f t="shared" si="30"/>
        <v>271154.09999999998</v>
      </c>
      <c r="L154" s="10"/>
      <c r="M154" s="10"/>
      <c r="O154" s="10"/>
      <c r="P154" s="24"/>
    </row>
    <row r="155" spans="1:16" x14ac:dyDescent="0.25">
      <c r="A155" s="1">
        <v>2.86</v>
      </c>
      <c r="B155" s="10">
        <f t="shared" si="22"/>
        <v>190.66666666666666</v>
      </c>
      <c r="C155" s="10">
        <f t="shared" si="23"/>
        <v>180.66666666666666</v>
      </c>
      <c r="D155" s="10">
        <f t="shared" si="24"/>
        <v>10</v>
      </c>
      <c r="E155" s="10">
        <f t="shared" si="25"/>
        <v>0</v>
      </c>
      <c r="F155" s="10">
        <f t="shared" si="26"/>
        <v>0</v>
      </c>
      <c r="G155" s="10">
        <f t="shared" si="27"/>
        <v>0</v>
      </c>
      <c r="H155" s="10">
        <f t="shared" si="28"/>
        <v>10</v>
      </c>
      <c r="I155" s="10">
        <f t="shared" si="29"/>
        <v>180.66666666666666</v>
      </c>
      <c r="J155" s="24">
        <f t="shared" si="30"/>
        <v>271154.09999999998</v>
      </c>
      <c r="L155" s="10"/>
      <c r="M155" s="10"/>
      <c r="O155" s="10"/>
      <c r="P155" s="24"/>
    </row>
    <row r="156" spans="1:16" x14ac:dyDescent="0.25">
      <c r="A156" s="1">
        <v>2.88</v>
      </c>
      <c r="B156" s="10">
        <f t="shared" si="22"/>
        <v>192</v>
      </c>
      <c r="C156" s="10">
        <f t="shared" si="23"/>
        <v>182</v>
      </c>
      <c r="D156" s="10">
        <f t="shared" si="24"/>
        <v>10</v>
      </c>
      <c r="E156" s="10">
        <f t="shared" si="25"/>
        <v>0</v>
      </c>
      <c r="F156" s="10">
        <f t="shared" si="26"/>
        <v>0</v>
      </c>
      <c r="G156" s="10">
        <f t="shared" si="27"/>
        <v>0</v>
      </c>
      <c r="H156" s="10">
        <f t="shared" si="28"/>
        <v>10</v>
      </c>
      <c r="I156" s="10">
        <f t="shared" si="29"/>
        <v>182</v>
      </c>
      <c r="J156" s="24">
        <f t="shared" si="30"/>
        <v>271154.09999999998</v>
      </c>
      <c r="L156" s="10"/>
      <c r="M156" s="10"/>
      <c r="O156" s="10"/>
      <c r="P156" s="24"/>
    </row>
    <row r="157" spans="1:16" x14ac:dyDescent="0.25">
      <c r="A157" s="1">
        <v>2.9</v>
      </c>
      <c r="B157" s="10">
        <f t="shared" si="22"/>
        <v>193.33333333333334</v>
      </c>
      <c r="C157" s="10">
        <f t="shared" si="23"/>
        <v>183.33333333333334</v>
      </c>
      <c r="D157" s="10">
        <f t="shared" si="24"/>
        <v>10</v>
      </c>
      <c r="E157" s="10">
        <f t="shared" si="25"/>
        <v>0</v>
      </c>
      <c r="F157" s="10">
        <f t="shared" si="26"/>
        <v>0</v>
      </c>
      <c r="G157" s="10">
        <f t="shared" si="27"/>
        <v>0</v>
      </c>
      <c r="H157" s="10">
        <f t="shared" si="28"/>
        <v>10</v>
      </c>
      <c r="I157" s="10">
        <f t="shared" si="29"/>
        <v>183.33333333333334</v>
      </c>
      <c r="J157" s="24">
        <f t="shared" si="30"/>
        <v>271154.09999999998</v>
      </c>
      <c r="L157" s="10"/>
      <c r="M157" s="10"/>
      <c r="O157" s="10"/>
      <c r="P157" s="24"/>
    </row>
    <row r="158" spans="1:16" x14ac:dyDescent="0.25">
      <c r="A158" s="1">
        <v>2.92</v>
      </c>
      <c r="B158" s="10">
        <f t="shared" si="22"/>
        <v>194.66666666666666</v>
      </c>
      <c r="C158" s="10">
        <f t="shared" si="23"/>
        <v>184.66666666666666</v>
      </c>
      <c r="D158" s="10">
        <f t="shared" si="24"/>
        <v>10</v>
      </c>
      <c r="E158" s="10">
        <f t="shared" si="25"/>
        <v>0</v>
      </c>
      <c r="F158" s="10">
        <f t="shared" si="26"/>
        <v>0</v>
      </c>
      <c r="G158" s="10">
        <f t="shared" si="27"/>
        <v>0</v>
      </c>
      <c r="H158" s="10">
        <f t="shared" si="28"/>
        <v>10</v>
      </c>
      <c r="I158" s="10">
        <f t="shared" si="29"/>
        <v>184.66666666666666</v>
      </c>
      <c r="J158" s="24">
        <f t="shared" si="30"/>
        <v>271154.09999999998</v>
      </c>
      <c r="L158" s="10"/>
      <c r="M158" s="10"/>
      <c r="O158" s="10"/>
      <c r="P158" s="24"/>
    </row>
    <row r="159" spans="1:16" x14ac:dyDescent="0.25">
      <c r="A159" s="1">
        <v>2.94</v>
      </c>
      <c r="B159" s="10">
        <f t="shared" si="22"/>
        <v>196</v>
      </c>
      <c r="C159" s="10">
        <f t="shared" si="23"/>
        <v>186</v>
      </c>
      <c r="D159" s="10">
        <f t="shared" si="24"/>
        <v>10</v>
      </c>
      <c r="E159" s="10">
        <f t="shared" si="25"/>
        <v>0</v>
      </c>
      <c r="F159" s="10">
        <f t="shared" si="26"/>
        <v>0</v>
      </c>
      <c r="G159" s="10">
        <f t="shared" si="27"/>
        <v>0</v>
      </c>
      <c r="H159" s="10">
        <f t="shared" si="28"/>
        <v>10</v>
      </c>
      <c r="I159" s="10">
        <f t="shared" si="29"/>
        <v>186</v>
      </c>
      <c r="J159" s="24">
        <f t="shared" si="30"/>
        <v>271154.09999999998</v>
      </c>
      <c r="L159" s="10"/>
      <c r="M159" s="10"/>
      <c r="O159" s="10"/>
      <c r="P159" s="24"/>
    </row>
    <row r="160" spans="1:16" x14ac:dyDescent="0.25">
      <c r="A160" s="1">
        <v>2.96</v>
      </c>
      <c r="B160" s="10">
        <f t="shared" si="22"/>
        <v>197.33333333333334</v>
      </c>
      <c r="C160" s="10">
        <f t="shared" si="23"/>
        <v>187.33333333333334</v>
      </c>
      <c r="D160" s="10">
        <f t="shared" si="24"/>
        <v>10</v>
      </c>
      <c r="E160" s="10">
        <f t="shared" si="25"/>
        <v>0</v>
      </c>
      <c r="F160" s="10">
        <f t="shared" si="26"/>
        <v>0</v>
      </c>
      <c r="G160" s="10">
        <f t="shared" si="27"/>
        <v>0</v>
      </c>
      <c r="H160" s="10">
        <f t="shared" si="28"/>
        <v>10</v>
      </c>
      <c r="I160" s="10">
        <f t="shared" si="29"/>
        <v>187.33333333333334</v>
      </c>
      <c r="J160" s="24">
        <f t="shared" si="30"/>
        <v>271154.09999999998</v>
      </c>
      <c r="L160" s="10"/>
      <c r="M160" s="10"/>
      <c r="O160" s="10"/>
      <c r="P160" s="24"/>
    </row>
    <row r="161" spans="1:16" x14ac:dyDescent="0.25">
      <c r="A161" s="1">
        <v>2.98</v>
      </c>
      <c r="B161" s="10">
        <f t="shared" si="22"/>
        <v>198.66666666666666</v>
      </c>
      <c r="C161" s="10">
        <f t="shared" si="23"/>
        <v>188.66666666666666</v>
      </c>
      <c r="D161" s="10">
        <f t="shared" si="24"/>
        <v>10</v>
      </c>
      <c r="E161" s="10">
        <f t="shared" si="25"/>
        <v>0</v>
      </c>
      <c r="F161" s="10">
        <f t="shared" si="26"/>
        <v>0</v>
      </c>
      <c r="G161" s="10">
        <f t="shared" si="27"/>
        <v>0</v>
      </c>
      <c r="H161" s="10">
        <f t="shared" si="28"/>
        <v>10</v>
      </c>
      <c r="I161" s="10">
        <f t="shared" si="29"/>
        <v>188.66666666666666</v>
      </c>
      <c r="J161" s="24">
        <f t="shared" si="30"/>
        <v>271154.09999999998</v>
      </c>
      <c r="L161" s="10"/>
      <c r="M161" s="10"/>
      <c r="O161" s="10"/>
      <c r="P161" s="24"/>
    </row>
    <row r="162" spans="1:16" x14ac:dyDescent="0.25">
      <c r="A162" s="1">
        <v>3</v>
      </c>
      <c r="B162" s="10">
        <f t="shared" si="22"/>
        <v>200</v>
      </c>
      <c r="C162" s="10">
        <f t="shared" si="23"/>
        <v>190</v>
      </c>
      <c r="D162" s="10">
        <f t="shared" si="24"/>
        <v>10</v>
      </c>
      <c r="E162" s="10">
        <f t="shared" si="25"/>
        <v>0</v>
      </c>
      <c r="F162" s="10">
        <f t="shared" si="26"/>
        <v>0</v>
      </c>
      <c r="G162" s="10">
        <f t="shared" si="27"/>
        <v>0</v>
      </c>
      <c r="H162" s="10">
        <f t="shared" si="28"/>
        <v>10</v>
      </c>
      <c r="I162" s="10">
        <f t="shared" si="29"/>
        <v>190</v>
      </c>
      <c r="J162" s="24">
        <f t="shared" si="30"/>
        <v>271154.09999999998</v>
      </c>
      <c r="L162" s="10"/>
      <c r="M162" s="10"/>
      <c r="O162" s="10"/>
      <c r="P162" s="24"/>
    </row>
    <row r="163" spans="1:16" x14ac:dyDescent="0.25">
      <c r="A163" s="1">
        <v>3.02</v>
      </c>
      <c r="B163" s="10">
        <f t="shared" si="22"/>
        <v>201.33333333333334</v>
      </c>
      <c r="C163" s="10">
        <f t="shared" si="23"/>
        <v>191.33333333333334</v>
      </c>
      <c r="D163" s="10">
        <f t="shared" si="24"/>
        <v>10</v>
      </c>
      <c r="E163" s="10">
        <f t="shared" si="25"/>
        <v>0</v>
      </c>
      <c r="F163" s="10">
        <f t="shared" si="26"/>
        <v>0</v>
      </c>
      <c r="G163" s="10">
        <f t="shared" si="27"/>
        <v>0</v>
      </c>
      <c r="H163" s="10">
        <f t="shared" si="28"/>
        <v>10</v>
      </c>
      <c r="I163" s="10">
        <f t="shared" si="29"/>
        <v>191.33333333333334</v>
      </c>
      <c r="J163" s="24">
        <f t="shared" si="30"/>
        <v>271154.09999999998</v>
      </c>
      <c r="L163" s="10"/>
      <c r="M163" s="10"/>
      <c r="O163" s="10"/>
      <c r="P163" s="24"/>
    </row>
    <row r="164" spans="1:16" x14ac:dyDescent="0.25">
      <c r="A164" s="1">
        <v>3.04</v>
      </c>
      <c r="B164" s="10">
        <f t="shared" si="22"/>
        <v>202.66666666666666</v>
      </c>
      <c r="C164" s="10">
        <f t="shared" si="23"/>
        <v>192.66666666666666</v>
      </c>
      <c r="D164" s="10">
        <f t="shared" si="24"/>
        <v>10</v>
      </c>
      <c r="E164" s="10">
        <f t="shared" si="25"/>
        <v>0</v>
      </c>
      <c r="F164" s="10">
        <f t="shared" si="26"/>
        <v>0</v>
      </c>
      <c r="G164" s="10">
        <f t="shared" si="27"/>
        <v>0</v>
      </c>
      <c r="H164" s="10">
        <f t="shared" si="28"/>
        <v>10</v>
      </c>
      <c r="I164" s="10">
        <f t="shared" si="29"/>
        <v>192.66666666666666</v>
      </c>
      <c r="J164" s="24">
        <f t="shared" si="30"/>
        <v>271154.09999999998</v>
      </c>
      <c r="L164" s="10"/>
      <c r="M164" s="10"/>
      <c r="O164" s="10"/>
      <c r="P164" s="24"/>
    </row>
    <row r="165" spans="1:16" x14ac:dyDescent="0.25">
      <c r="A165" s="1">
        <v>3.06</v>
      </c>
      <c r="B165" s="10">
        <f t="shared" si="22"/>
        <v>204</v>
      </c>
      <c r="C165" s="10">
        <f t="shared" si="23"/>
        <v>194</v>
      </c>
      <c r="D165" s="10">
        <f t="shared" si="24"/>
        <v>10</v>
      </c>
      <c r="E165" s="10">
        <f t="shared" si="25"/>
        <v>0</v>
      </c>
      <c r="F165" s="10">
        <f t="shared" si="26"/>
        <v>0</v>
      </c>
      <c r="G165" s="10">
        <f t="shared" si="27"/>
        <v>0</v>
      </c>
      <c r="H165" s="10">
        <f t="shared" si="28"/>
        <v>10</v>
      </c>
      <c r="I165" s="10">
        <f t="shared" si="29"/>
        <v>194</v>
      </c>
      <c r="J165" s="24">
        <f t="shared" si="30"/>
        <v>271154.09999999998</v>
      </c>
      <c r="L165" s="10"/>
      <c r="M165" s="10"/>
      <c r="O165" s="10"/>
      <c r="P165" s="24"/>
    </row>
    <row r="166" spans="1:16" x14ac:dyDescent="0.25">
      <c r="A166" s="1">
        <v>3.08</v>
      </c>
      <c r="B166" s="10">
        <f t="shared" si="22"/>
        <v>205.33333333333334</v>
      </c>
      <c r="C166" s="10">
        <f t="shared" si="23"/>
        <v>195.33333333333334</v>
      </c>
      <c r="D166" s="10">
        <f t="shared" si="24"/>
        <v>10</v>
      </c>
      <c r="E166" s="10">
        <f t="shared" si="25"/>
        <v>0</v>
      </c>
      <c r="F166" s="10">
        <f t="shared" si="26"/>
        <v>0</v>
      </c>
      <c r="G166" s="10">
        <f t="shared" si="27"/>
        <v>0</v>
      </c>
      <c r="H166" s="10">
        <f t="shared" si="28"/>
        <v>10</v>
      </c>
      <c r="I166" s="10">
        <f t="shared" si="29"/>
        <v>195.33333333333334</v>
      </c>
      <c r="J166" s="24">
        <f t="shared" si="30"/>
        <v>271154.09999999998</v>
      </c>
      <c r="L166" s="10"/>
      <c r="M166" s="10"/>
      <c r="O166" s="10"/>
      <c r="P166" s="24"/>
    </row>
    <row r="167" spans="1:16" x14ac:dyDescent="0.25">
      <c r="A167" s="1">
        <v>3.1</v>
      </c>
      <c r="B167" s="10">
        <f t="shared" si="22"/>
        <v>206.66666666666666</v>
      </c>
      <c r="C167" s="10">
        <f t="shared" si="23"/>
        <v>196.66666666666666</v>
      </c>
      <c r="D167" s="10">
        <f t="shared" si="24"/>
        <v>10</v>
      </c>
      <c r="E167" s="10">
        <f t="shared" si="25"/>
        <v>0</v>
      </c>
      <c r="F167" s="10">
        <f t="shared" si="26"/>
        <v>0</v>
      </c>
      <c r="G167" s="10">
        <f t="shared" si="27"/>
        <v>0</v>
      </c>
      <c r="H167" s="10">
        <f t="shared" si="28"/>
        <v>10</v>
      </c>
      <c r="I167" s="10">
        <f t="shared" si="29"/>
        <v>196.66666666666666</v>
      </c>
      <c r="J167" s="24">
        <f t="shared" si="30"/>
        <v>271154.09999999998</v>
      </c>
      <c r="L167" s="10"/>
      <c r="M167" s="10"/>
      <c r="O167" s="10"/>
      <c r="P167" s="24"/>
    </row>
    <row r="168" spans="1:16" x14ac:dyDescent="0.25">
      <c r="A168" s="1">
        <v>3.12</v>
      </c>
      <c r="B168" s="10">
        <f t="shared" si="22"/>
        <v>208</v>
      </c>
      <c r="C168" s="10">
        <f t="shared" si="23"/>
        <v>198</v>
      </c>
      <c r="D168" s="10">
        <f t="shared" si="24"/>
        <v>10</v>
      </c>
      <c r="E168" s="10">
        <f t="shared" si="25"/>
        <v>0</v>
      </c>
      <c r="F168" s="10">
        <f t="shared" si="26"/>
        <v>0</v>
      </c>
      <c r="G168" s="10">
        <f t="shared" si="27"/>
        <v>0</v>
      </c>
      <c r="H168" s="10">
        <f t="shared" si="28"/>
        <v>10</v>
      </c>
      <c r="I168" s="10">
        <f t="shared" si="29"/>
        <v>198</v>
      </c>
      <c r="J168" s="24">
        <f t="shared" si="30"/>
        <v>271154.09999999998</v>
      </c>
      <c r="L168" s="10"/>
      <c r="M168" s="10"/>
      <c r="O168" s="10"/>
      <c r="P168" s="24"/>
    </row>
    <row r="169" spans="1:16" x14ac:dyDescent="0.25">
      <c r="A169" s="1">
        <v>3.14</v>
      </c>
      <c r="B169" s="10">
        <f t="shared" si="22"/>
        <v>209.33333333333334</v>
      </c>
      <c r="C169" s="10">
        <f t="shared" si="23"/>
        <v>199.33333333333334</v>
      </c>
      <c r="D169" s="10">
        <f t="shared" si="24"/>
        <v>10</v>
      </c>
      <c r="E169" s="10">
        <f t="shared" si="25"/>
        <v>0</v>
      </c>
      <c r="F169" s="10">
        <f t="shared" si="26"/>
        <v>0</v>
      </c>
      <c r="G169" s="10">
        <f t="shared" si="27"/>
        <v>0</v>
      </c>
      <c r="H169" s="10">
        <f t="shared" si="28"/>
        <v>10</v>
      </c>
      <c r="I169" s="10">
        <f t="shared" si="29"/>
        <v>199.33333333333334</v>
      </c>
      <c r="J169" s="24">
        <f t="shared" si="30"/>
        <v>271154.09999999998</v>
      </c>
      <c r="L169" s="10"/>
      <c r="M169" s="10"/>
      <c r="O169" s="10"/>
      <c r="P169" s="24"/>
    </row>
    <row r="170" spans="1:16" x14ac:dyDescent="0.25">
      <c r="A170" s="1">
        <v>3.16</v>
      </c>
      <c r="B170" s="10">
        <f t="shared" si="22"/>
        <v>210.66666666666666</v>
      </c>
      <c r="C170" s="10">
        <f t="shared" si="23"/>
        <v>200</v>
      </c>
      <c r="D170" s="10">
        <f t="shared" si="24"/>
        <v>10</v>
      </c>
      <c r="E170" s="10">
        <f t="shared" si="25"/>
        <v>0.66666666666665719</v>
      </c>
      <c r="F170" s="10">
        <f t="shared" si="26"/>
        <v>0.1666666666666643</v>
      </c>
      <c r="G170" s="10">
        <f t="shared" si="27"/>
        <v>0.49999999999999289</v>
      </c>
      <c r="H170" s="10">
        <f t="shared" si="28"/>
        <v>10.166666666666664</v>
      </c>
      <c r="I170" s="10">
        <f t="shared" si="29"/>
        <v>200.5</v>
      </c>
      <c r="J170" s="24">
        <f t="shared" si="30"/>
        <v>275673.33499999996</v>
      </c>
      <c r="L170" s="10"/>
      <c r="M170" s="10"/>
      <c r="O170" s="10"/>
      <c r="P170" s="24"/>
    </row>
    <row r="171" spans="1:16" x14ac:dyDescent="0.25">
      <c r="A171" s="1">
        <v>3.18</v>
      </c>
      <c r="B171" s="10">
        <f t="shared" si="22"/>
        <v>212</v>
      </c>
      <c r="C171" s="10">
        <f t="shared" si="23"/>
        <v>200</v>
      </c>
      <c r="D171" s="10">
        <f t="shared" si="24"/>
        <v>10</v>
      </c>
      <c r="E171" s="10">
        <f t="shared" si="25"/>
        <v>2</v>
      </c>
      <c r="F171" s="10">
        <f t="shared" si="26"/>
        <v>0.5</v>
      </c>
      <c r="G171" s="10">
        <f t="shared" si="27"/>
        <v>1.5</v>
      </c>
      <c r="H171" s="10">
        <f t="shared" si="28"/>
        <v>10.5</v>
      </c>
      <c r="I171" s="10">
        <f t="shared" si="29"/>
        <v>201.5</v>
      </c>
      <c r="J171" s="24">
        <f t="shared" si="30"/>
        <v>284711.80499999999</v>
      </c>
      <c r="L171" s="10"/>
      <c r="M171" s="10"/>
      <c r="O171" s="10"/>
      <c r="P171" s="24"/>
    </row>
    <row r="172" spans="1:16" x14ac:dyDescent="0.25">
      <c r="A172" s="1">
        <v>3.2</v>
      </c>
      <c r="B172" s="10">
        <f t="shared" si="22"/>
        <v>213.33333333333334</v>
      </c>
      <c r="C172" s="10">
        <f t="shared" si="23"/>
        <v>200</v>
      </c>
      <c r="D172" s="10">
        <f t="shared" si="24"/>
        <v>10</v>
      </c>
      <c r="E172" s="10">
        <f t="shared" si="25"/>
        <v>3.3333333333333428</v>
      </c>
      <c r="F172" s="10">
        <f t="shared" si="26"/>
        <v>0.8333333333333357</v>
      </c>
      <c r="G172" s="10">
        <f t="shared" si="27"/>
        <v>2.5000000000000071</v>
      </c>
      <c r="H172" s="10">
        <f t="shared" si="28"/>
        <v>10.833333333333336</v>
      </c>
      <c r="I172" s="10">
        <f t="shared" si="29"/>
        <v>202.5</v>
      </c>
      <c r="J172" s="24">
        <f t="shared" si="30"/>
        <v>293750.27500000008</v>
      </c>
      <c r="L172" s="10"/>
      <c r="M172" s="10"/>
      <c r="O172" s="10"/>
      <c r="P172" s="24"/>
    </row>
    <row r="173" spans="1:16" x14ac:dyDescent="0.25">
      <c r="A173" s="1">
        <v>3.22</v>
      </c>
      <c r="B173" s="10">
        <f t="shared" si="22"/>
        <v>214.66666666666669</v>
      </c>
      <c r="C173" s="10">
        <f t="shared" si="23"/>
        <v>200</v>
      </c>
      <c r="D173" s="10">
        <f t="shared" si="24"/>
        <v>10</v>
      </c>
      <c r="E173" s="10">
        <f t="shared" si="25"/>
        <v>4.6666666666666856</v>
      </c>
      <c r="F173" s="10">
        <f t="shared" si="26"/>
        <v>1.1666666666666714</v>
      </c>
      <c r="G173" s="10">
        <f t="shared" si="27"/>
        <v>3.5000000000000142</v>
      </c>
      <c r="H173" s="10">
        <f t="shared" si="28"/>
        <v>11.166666666666671</v>
      </c>
      <c r="I173" s="10">
        <f t="shared" si="29"/>
        <v>203.5</v>
      </c>
      <c r="J173" s="24">
        <f t="shared" si="30"/>
        <v>302788.74500000011</v>
      </c>
      <c r="L173" s="10"/>
      <c r="M173" s="10"/>
      <c r="O173" s="10"/>
      <c r="P173" s="24"/>
    </row>
    <row r="174" spans="1:16" x14ac:dyDescent="0.25">
      <c r="A174" s="1">
        <v>3.24</v>
      </c>
      <c r="B174" s="10">
        <f t="shared" si="22"/>
        <v>216.00000000000003</v>
      </c>
      <c r="C174" s="10">
        <f t="shared" si="23"/>
        <v>200</v>
      </c>
      <c r="D174" s="10">
        <f t="shared" si="24"/>
        <v>10</v>
      </c>
      <c r="E174" s="10">
        <f t="shared" si="25"/>
        <v>6.0000000000000284</v>
      </c>
      <c r="F174" s="10">
        <f t="shared" si="26"/>
        <v>1.5000000000000071</v>
      </c>
      <c r="G174" s="10">
        <f t="shared" si="27"/>
        <v>4.5000000000000213</v>
      </c>
      <c r="H174" s="10">
        <f t="shared" si="28"/>
        <v>11.500000000000007</v>
      </c>
      <c r="I174" s="10">
        <f t="shared" si="29"/>
        <v>204.50000000000003</v>
      </c>
      <c r="J174" s="24">
        <f t="shared" si="30"/>
        <v>311827.2150000002</v>
      </c>
      <c r="L174" s="10"/>
      <c r="M174" s="10"/>
      <c r="O174" s="10"/>
      <c r="P174" s="24"/>
    </row>
    <row r="175" spans="1:16" x14ac:dyDescent="0.25">
      <c r="A175" s="1">
        <v>3.26</v>
      </c>
      <c r="B175" s="10">
        <f t="shared" si="22"/>
        <v>217.33333333333331</v>
      </c>
      <c r="C175" s="10">
        <f t="shared" si="23"/>
        <v>200</v>
      </c>
      <c r="D175" s="10">
        <f t="shared" si="24"/>
        <v>10</v>
      </c>
      <c r="E175" s="10">
        <f t="shared" si="25"/>
        <v>7.3333333333333144</v>
      </c>
      <c r="F175" s="10">
        <f t="shared" si="26"/>
        <v>1.8333333333333286</v>
      </c>
      <c r="G175" s="10">
        <f t="shared" si="27"/>
        <v>5.4999999999999858</v>
      </c>
      <c r="H175" s="10">
        <f t="shared" si="28"/>
        <v>11.833333333333329</v>
      </c>
      <c r="I175" s="10">
        <f t="shared" si="29"/>
        <v>205.5</v>
      </c>
      <c r="J175" s="24">
        <f t="shared" si="30"/>
        <v>320865.68499999988</v>
      </c>
      <c r="L175" s="10"/>
      <c r="M175" s="10"/>
      <c r="O175" s="10"/>
      <c r="P175" s="24"/>
    </row>
    <row r="176" spans="1:16" x14ac:dyDescent="0.25">
      <c r="A176" s="1">
        <v>3.28</v>
      </c>
      <c r="B176" s="10">
        <f t="shared" si="22"/>
        <v>218.66666666666666</v>
      </c>
      <c r="C176" s="10">
        <f t="shared" si="23"/>
        <v>200</v>
      </c>
      <c r="D176" s="10">
        <f t="shared" si="24"/>
        <v>10</v>
      </c>
      <c r="E176" s="10">
        <f t="shared" si="25"/>
        <v>8.6666666666666572</v>
      </c>
      <c r="F176" s="10">
        <f t="shared" si="26"/>
        <v>2.1666666666666643</v>
      </c>
      <c r="G176" s="10">
        <f t="shared" si="27"/>
        <v>6.4999999999999929</v>
      </c>
      <c r="H176" s="10">
        <f t="shared" si="28"/>
        <v>12.166666666666664</v>
      </c>
      <c r="I176" s="10">
        <f t="shared" si="29"/>
        <v>206.5</v>
      </c>
      <c r="J176" s="24">
        <f t="shared" si="30"/>
        <v>329904.15499999991</v>
      </c>
      <c r="L176" s="10"/>
      <c r="M176" s="10"/>
      <c r="O176" s="10"/>
      <c r="P176" s="24"/>
    </row>
    <row r="177" spans="1:16" x14ac:dyDescent="0.25">
      <c r="A177" s="1">
        <v>3.3</v>
      </c>
      <c r="B177" s="10">
        <f t="shared" si="22"/>
        <v>220</v>
      </c>
      <c r="C177" s="10">
        <f t="shared" si="23"/>
        <v>200</v>
      </c>
      <c r="D177" s="10">
        <f t="shared" si="24"/>
        <v>10</v>
      </c>
      <c r="E177" s="10">
        <f t="shared" si="25"/>
        <v>10</v>
      </c>
      <c r="F177" s="10">
        <f t="shared" si="26"/>
        <v>2.5</v>
      </c>
      <c r="G177" s="10">
        <f t="shared" si="27"/>
        <v>7.5</v>
      </c>
      <c r="H177" s="10">
        <f t="shared" si="28"/>
        <v>12.5</v>
      </c>
      <c r="I177" s="10">
        <f t="shared" si="29"/>
        <v>207.5</v>
      </c>
      <c r="J177" s="24">
        <f t="shared" si="30"/>
        <v>338942.625</v>
      </c>
      <c r="L177" s="10"/>
      <c r="M177" s="10"/>
      <c r="O177" s="10"/>
      <c r="P177" s="24"/>
    </row>
    <row r="178" spans="1:16" x14ac:dyDescent="0.25">
      <c r="A178" s="1">
        <v>3.32</v>
      </c>
      <c r="B178" s="10">
        <f t="shared" si="22"/>
        <v>221.33333333333334</v>
      </c>
      <c r="C178" s="10">
        <f t="shared" si="23"/>
        <v>200</v>
      </c>
      <c r="D178" s="10">
        <f t="shared" si="24"/>
        <v>10</v>
      </c>
      <c r="E178" s="10">
        <f t="shared" si="25"/>
        <v>11.333333333333343</v>
      </c>
      <c r="F178" s="10">
        <f t="shared" si="26"/>
        <v>2.8333333333333357</v>
      </c>
      <c r="G178" s="10">
        <f t="shared" si="27"/>
        <v>8.5000000000000071</v>
      </c>
      <c r="H178" s="10">
        <f t="shared" si="28"/>
        <v>12.833333333333336</v>
      </c>
      <c r="I178" s="10">
        <f t="shared" si="29"/>
        <v>208.5</v>
      </c>
      <c r="J178" s="24">
        <f t="shared" si="30"/>
        <v>347981.09500000009</v>
      </c>
      <c r="L178" s="10"/>
      <c r="M178" s="10"/>
      <c r="O178" s="10"/>
      <c r="P178" s="24"/>
    </row>
    <row r="179" spans="1:16" x14ac:dyDescent="0.25">
      <c r="A179" s="1">
        <v>3.34</v>
      </c>
      <c r="B179" s="10">
        <f t="shared" si="22"/>
        <v>222.66666666666666</v>
      </c>
      <c r="C179" s="10">
        <f t="shared" si="23"/>
        <v>200</v>
      </c>
      <c r="D179" s="10">
        <f t="shared" si="24"/>
        <v>10</v>
      </c>
      <c r="E179" s="10">
        <f t="shared" si="25"/>
        <v>12.666666666666657</v>
      </c>
      <c r="F179" s="10">
        <f t="shared" si="26"/>
        <v>3.1666666666666643</v>
      </c>
      <c r="G179" s="10">
        <f t="shared" si="27"/>
        <v>9.4999999999999929</v>
      </c>
      <c r="H179" s="10">
        <f t="shared" si="28"/>
        <v>13.166666666666664</v>
      </c>
      <c r="I179" s="10">
        <f t="shared" si="29"/>
        <v>209.5</v>
      </c>
      <c r="J179" s="24">
        <f t="shared" si="30"/>
        <v>357019.56499999994</v>
      </c>
      <c r="L179" s="10"/>
      <c r="M179" s="10"/>
      <c r="O179" s="10"/>
      <c r="P179" s="24"/>
    </row>
    <row r="180" spans="1:16" x14ac:dyDescent="0.25">
      <c r="A180" s="1">
        <v>3.36</v>
      </c>
      <c r="B180" s="10">
        <f t="shared" si="22"/>
        <v>224</v>
      </c>
      <c r="C180" s="10">
        <f t="shared" si="23"/>
        <v>200</v>
      </c>
      <c r="D180" s="10">
        <f t="shared" si="24"/>
        <v>10</v>
      </c>
      <c r="E180" s="10">
        <f t="shared" si="25"/>
        <v>14</v>
      </c>
      <c r="F180" s="10">
        <f t="shared" si="26"/>
        <v>3.5</v>
      </c>
      <c r="G180" s="10">
        <f t="shared" si="27"/>
        <v>10.5</v>
      </c>
      <c r="H180" s="10">
        <f t="shared" si="28"/>
        <v>13.5</v>
      </c>
      <c r="I180" s="10">
        <f t="shared" si="29"/>
        <v>210.5</v>
      </c>
      <c r="J180" s="24">
        <f t="shared" si="30"/>
        <v>366058.03499999997</v>
      </c>
      <c r="L180" s="10"/>
      <c r="M180" s="10"/>
      <c r="O180" s="10"/>
      <c r="P180" s="24"/>
    </row>
    <row r="181" spans="1:16" x14ac:dyDescent="0.25">
      <c r="A181" s="1">
        <v>3.38</v>
      </c>
      <c r="B181" s="10">
        <f t="shared" si="22"/>
        <v>225.33333333333334</v>
      </c>
      <c r="C181" s="10">
        <f t="shared" si="23"/>
        <v>200</v>
      </c>
      <c r="D181" s="10">
        <f t="shared" si="24"/>
        <v>10</v>
      </c>
      <c r="E181" s="10">
        <f t="shared" si="25"/>
        <v>15.333333333333343</v>
      </c>
      <c r="F181" s="10">
        <f t="shared" si="26"/>
        <v>3.8333333333333357</v>
      </c>
      <c r="G181" s="10">
        <f t="shared" si="27"/>
        <v>11.500000000000007</v>
      </c>
      <c r="H181" s="10">
        <f t="shared" si="28"/>
        <v>13.833333333333336</v>
      </c>
      <c r="I181" s="10">
        <f t="shared" si="29"/>
        <v>211.5</v>
      </c>
      <c r="J181" s="24">
        <f t="shared" si="30"/>
        <v>375096.50500000006</v>
      </c>
      <c r="L181" s="10"/>
      <c r="M181" s="10"/>
      <c r="O181" s="10"/>
      <c r="P181" s="24"/>
    </row>
    <row r="182" spans="1:16" x14ac:dyDescent="0.25">
      <c r="A182" s="1">
        <v>3.4</v>
      </c>
      <c r="B182" s="10">
        <f t="shared" si="22"/>
        <v>226.66666666666666</v>
      </c>
      <c r="C182" s="10">
        <f t="shared" si="23"/>
        <v>200</v>
      </c>
      <c r="D182" s="10">
        <f t="shared" si="24"/>
        <v>10</v>
      </c>
      <c r="E182" s="10">
        <f t="shared" si="25"/>
        <v>16.666666666666657</v>
      </c>
      <c r="F182" s="10">
        <f t="shared" si="26"/>
        <v>4.1666666666666643</v>
      </c>
      <c r="G182" s="10">
        <f t="shared" si="27"/>
        <v>12.499999999999993</v>
      </c>
      <c r="H182" s="10">
        <f t="shared" si="28"/>
        <v>14.166666666666664</v>
      </c>
      <c r="I182" s="10">
        <f t="shared" si="29"/>
        <v>212.5</v>
      </c>
      <c r="J182" s="24">
        <f t="shared" si="30"/>
        <v>384134.97499999992</v>
      </c>
      <c r="L182" s="10"/>
      <c r="M182" s="10"/>
      <c r="O182" s="10"/>
      <c r="P182" s="24"/>
    </row>
    <row r="183" spans="1:16" x14ac:dyDescent="0.25">
      <c r="A183" s="1">
        <v>3.42</v>
      </c>
      <c r="B183" s="10">
        <f t="shared" si="22"/>
        <v>228</v>
      </c>
      <c r="C183" s="10">
        <f t="shared" si="23"/>
        <v>200</v>
      </c>
      <c r="D183" s="10">
        <f t="shared" si="24"/>
        <v>10</v>
      </c>
      <c r="E183" s="10">
        <f t="shared" si="25"/>
        <v>18</v>
      </c>
      <c r="F183" s="10">
        <f t="shared" si="26"/>
        <v>4.5</v>
      </c>
      <c r="G183" s="10">
        <f t="shared" si="27"/>
        <v>13.5</v>
      </c>
      <c r="H183" s="10">
        <f t="shared" si="28"/>
        <v>14.5</v>
      </c>
      <c r="I183" s="10">
        <f t="shared" si="29"/>
        <v>213.5</v>
      </c>
      <c r="J183" s="24">
        <f t="shared" si="30"/>
        <v>393173.44500000001</v>
      </c>
      <c r="L183" s="10"/>
      <c r="M183" s="10"/>
      <c r="O183" s="10"/>
      <c r="P183" s="24"/>
    </row>
    <row r="184" spans="1:16" x14ac:dyDescent="0.25">
      <c r="A184" s="1">
        <v>3.44</v>
      </c>
      <c r="B184" s="10">
        <f t="shared" si="22"/>
        <v>229.33333333333334</v>
      </c>
      <c r="C184" s="10">
        <f t="shared" si="23"/>
        <v>200</v>
      </c>
      <c r="D184" s="10">
        <f t="shared" si="24"/>
        <v>10</v>
      </c>
      <c r="E184" s="10">
        <f t="shared" si="25"/>
        <v>19.333333333333343</v>
      </c>
      <c r="F184" s="10">
        <f t="shared" si="26"/>
        <v>4.8333333333333357</v>
      </c>
      <c r="G184" s="10">
        <f t="shared" si="27"/>
        <v>14.500000000000007</v>
      </c>
      <c r="H184" s="10">
        <f t="shared" si="28"/>
        <v>14.833333333333336</v>
      </c>
      <c r="I184" s="10">
        <f t="shared" si="29"/>
        <v>214.5</v>
      </c>
      <c r="J184" s="24">
        <f t="shared" si="30"/>
        <v>402211.91500000004</v>
      </c>
      <c r="L184" s="10"/>
      <c r="M184" s="10"/>
      <c r="O184" s="10"/>
      <c r="P184" s="24"/>
    </row>
    <row r="185" spans="1:16" x14ac:dyDescent="0.25">
      <c r="A185" s="1">
        <v>3.46</v>
      </c>
      <c r="B185" s="10">
        <f t="shared" si="22"/>
        <v>230.66666666666666</v>
      </c>
      <c r="C185" s="10">
        <f t="shared" si="23"/>
        <v>200</v>
      </c>
      <c r="D185" s="10">
        <f t="shared" si="24"/>
        <v>10</v>
      </c>
      <c r="E185" s="10">
        <f t="shared" si="25"/>
        <v>20.666666666666657</v>
      </c>
      <c r="F185" s="10">
        <f t="shared" si="26"/>
        <v>5.1666666666666643</v>
      </c>
      <c r="G185" s="10">
        <f t="shared" si="27"/>
        <v>15.499999999999993</v>
      </c>
      <c r="H185" s="10">
        <f t="shared" si="28"/>
        <v>15.166666666666664</v>
      </c>
      <c r="I185" s="10">
        <f t="shared" si="29"/>
        <v>215.5</v>
      </c>
      <c r="J185" s="24">
        <f t="shared" si="30"/>
        <v>411250.38499999995</v>
      </c>
      <c r="L185" s="10"/>
      <c r="M185" s="10"/>
      <c r="O185" s="10"/>
      <c r="P185" s="24"/>
    </row>
    <row r="186" spans="1:16" x14ac:dyDescent="0.25">
      <c r="A186" s="1">
        <v>3.48</v>
      </c>
      <c r="B186" s="10">
        <f t="shared" si="22"/>
        <v>232</v>
      </c>
      <c r="C186" s="10">
        <f t="shared" si="23"/>
        <v>200</v>
      </c>
      <c r="D186" s="10">
        <f t="shared" si="24"/>
        <v>10</v>
      </c>
      <c r="E186" s="10">
        <f t="shared" si="25"/>
        <v>22</v>
      </c>
      <c r="F186" s="10">
        <f t="shared" si="26"/>
        <v>5.5</v>
      </c>
      <c r="G186" s="10">
        <f t="shared" si="27"/>
        <v>16.5</v>
      </c>
      <c r="H186" s="10">
        <f t="shared" si="28"/>
        <v>15.5</v>
      </c>
      <c r="I186" s="10">
        <f t="shared" si="29"/>
        <v>216.5</v>
      </c>
      <c r="J186" s="24">
        <f t="shared" si="30"/>
        <v>420288.85499999998</v>
      </c>
      <c r="L186" s="10"/>
      <c r="M186" s="10"/>
      <c r="O186" s="10"/>
      <c r="P186" s="24"/>
    </row>
    <row r="187" spans="1:16" x14ac:dyDescent="0.25">
      <c r="A187" s="1">
        <v>3.5</v>
      </c>
      <c r="B187" s="10">
        <f t="shared" si="22"/>
        <v>233.33333333333334</v>
      </c>
      <c r="C187" s="10">
        <f t="shared" si="23"/>
        <v>200</v>
      </c>
      <c r="D187" s="10">
        <f t="shared" si="24"/>
        <v>10</v>
      </c>
      <c r="E187" s="10">
        <f t="shared" si="25"/>
        <v>23.333333333333343</v>
      </c>
      <c r="F187" s="10">
        <f t="shared" si="26"/>
        <v>5.8333333333333357</v>
      </c>
      <c r="G187" s="10">
        <f t="shared" si="27"/>
        <v>17.500000000000007</v>
      </c>
      <c r="H187" s="10">
        <f t="shared" si="28"/>
        <v>15.833333333333336</v>
      </c>
      <c r="I187" s="10">
        <f t="shared" si="29"/>
        <v>217.5</v>
      </c>
      <c r="J187" s="24">
        <f t="shared" si="30"/>
        <v>429327.32500000007</v>
      </c>
      <c r="L187" s="10"/>
      <c r="M187" s="10"/>
      <c r="O187" s="10"/>
      <c r="P187" s="24"/>
    </row>
    <row r="188" spans="1:16" x14ac:dyDescent="0.25">
      <c r="A188" s="1">
        <v>3.52</v>
      </c>
      <c r="B188" s="10">
        <f t="shared" si="22"/>
        <v>234.66666666666666</v>
      </c>
      <c r="C188" s="10">
        <f t="shared" si="23"/>
        <v>200</v>
      </c>
      <c r="D188" s="10">
        <f t="shared" si="24"/>
        <v>10</v>
      </c>
      <c r="E188" s="10">
        <f t="shared" si="25"/>
        <v>24.666666666666657</v>
      </c>
      <c r="F188" s="10">
        <f t="shared" si="26"/>
        <v>6.1666666666666643</v>
      </c>
      <c r="G188" s="10">
        <f t="shared" si="27"/>
        <v>18.499999999999993</v>
      </c>
      <c r="H188" s="10">
        <f t="shared" si="28"/>
        <v>16.166666666666664</v>
      </c>
      <c r="I188" s="10">
        <f t="shared" si="29"/>
        <v>218.5</v>
      </c>
      <c r="J188" s="24">
        <f t="shared" si="30"/>
        <v>438365.79499999993</v>
      </c>
      <c r="L188" s="10"/>
      <c r="M188" s="10"/>
      <c r="O188" s="10"/>
      <c r="P188" s="24"/>
    </row>
    <row r="189" spans="1:16" x14ac:dyDescent="0.25">
      <c r="A189" s="1">
        <v>3.54</v>
      </c>
      <c r="B189" s="10">
        <f t="shared" si="22"/>
        <v>236</v>
      </c>
      <c r="C189" s="10">
        <f t="shared" si="23"/>
        <v>200</v>
      </c>
      <c r="D189" s="10">
        <f t="shared" si="24"/>
        <v>10</v>
      </c>
      <c r="E189" s="10">
        <f t="shared" si="25"/>
        <v>26</v>
      </c>
      <c r="F189" s="10">
        <f t="shared" si="26"/>
        <v>6.5</v>
      </c>
      <c r="G189" s="10">
        <f t="shared" si="27"/>
        <v>19.5</v>
      </c>
      <c r="H189" s="10">
        <f t="shared" si="28"/>
        <v>16.5</v>
      </c>
      <c r="I189" s="10">
        <f t="shared" si="29"/>
        <v>219.5</v>
      </c>
      <c r="J189" s="24">
        <f t="shared" si="30"/>
        <v>447404.26500000001</v>
      </c>
      <c r="L189" s="10"/>
      <c r="M189" s="10"/>
      <c r="O189" s="10"/>
      <c r="P189" s="24"/>
    </row>
    <row r="190" spans="1:16" x14ac:dyDescent="0.25">
      <c r="A190" s="1">
        <v>3.56</v>
      </c>
      <c r="B190" s="10">
        <f t="shared" si="22"/>
        <v>237.33333333333334</v>
      </c>
      <c r="C190" s="10">
        <f t="shared" si="23"/>
        <v>200</v>
      </c>
      <c r="D190" s="10">
        <f t="shared" si="24"/>
        <v>10</v>
      </c>
      <c r="E190" s="10">
        <f t="shared" si="25"/>
        <v>27.333333333333343</v>
      </c>
      <c r="F190" s="10">
        <f t="shared" si="26"/>
        <v>6.8333333333333357</v>
      </c>
      <c r="G190" s="10">
        <f t="shared" si="27"/>
        <v>20.500000000000007</v>
      </c>
      <c r="H190" s="10">
        <f t="shared" si="28"/>
        <v>16.833333333333336</v>
      </c>
      <c r="I190" s="10">
        <f t="shared" si="29"/>
        <v>220.5</v>
      </c>
      <c r="J190" s="24">
        <f t="shared" si="30"/>
        <v>456442.73500000004</v>
      </c>
      <c r="L190" s="10"/>
      <c r="M190" s="10"/>
      <c r="O190" s="10"/>
      <c r="P190" s="24"/>
    </row>
    <row r="191" spans="1:16" x14ac:dyDescent="0.25">
      <c r="A191" s="1">
        <v>3.58</v>
      </c>
      <c r="B191" s="10">
        <f t="shared" si="22"/>
        <v>238.66666666666666</v>
      </c>
      <c r="C191" s="10">
        <f t="shared" si="23"/>
        <v>200</v>
      </c>
      <c r="D191" s="10">
        <f t="shared" si="24"/>
        <v>10</v>
      </c>
      <c r="E191" s="10">
        <f t="shared" si="25"/>
        <v>28.666666666666657</v>
      </c>
      <c r="F191" s="10">
        <f t="shared" si="26"/>
        <v>7.1666666666666643</v>
      </c>
      <c r="G191" s="10">
        <f t="shared" si="27"/>
        <v>21.499999999999993</v>
      </c>
      <c r="H191" s="10">
        <f t="shared" si="28"/>
        <v>17.166666666666664</v>
      </c>
      <c r="I191" s="10">
        <f t="shared" si="29"/>
        <v>221.5</v>
      </c>
      <c r="J191" s="24">
        <f t="shared" si="30"/>
        <v>465481.20499999996</v>
      </c>
      <c r="L191" s="10"/>
      <c r="M191" s="10"/>
      <c r="O191" s="10"/>
      <c r="P191" s="24"/>
    </row>
    <row r="192" spans="1:16" x14ac:dyDescent="0.25">
      <c r="A192" s="1">
        <v>3.6</v>
      </c>
      <c r="B192" s="10">
        <f t="shared" si="22"/>
        <v>240</v>
      </c>
      <c r="C192" s="10">
        <f t="shared" si="23"/>
        <v>200</v>
      </c>
      <c r="D192" s="10">
        <f t="shared" si="24"/>
        <v>10</v>
      </c>
      <c r="E192" s="10">
        <f t="shared" si="25"/>
        <v>30</v>
      </c>
      <c r="F192" s="10">
        <f t="shared" si="26"/>
        <v>7.5</v>
      </c>
      <c r="G192" s="10">
        <f t="shared" si="27"/>
        <v>22.5</v>
      </c>
      <c r="H192" s="10">
        <f t="shared" si="28"/>
        <v>17.5</v>
      </c>
      <c r="I192" s="10">
        <f t="shared" si="29"/>
        <v>222.5</v>
      </c>
      <c r="J192" s="24">
        <f t="shared" si="30"/>
        <v>474519.67499999999</v>
      </c>
      <c r="L192" s="10"/>
      <c r="M192" s="10"/>
      <c r="O192" s="10"/>
      <c r="P192" s="24"/>
    </row>
    <row r="193" spans="1:16" x14ac:dyDescent="0.25">
      <c r="A193" s="1">
        <v>3.62</v>
      </c>
      <c r="B193" s="10">
        <f t="shared" si="22"/>
        <v>241.33333333333334</v>
      </c>
      <c r="C193" s="10">
        <f t="shared" si="23"/>
        <v>200</v>
      </c>
      <c r="D193" s="10">
        <f t="shared" si="24"/>
        <v>10</v>
      </c>
      <c r="E193" s="10">
        <f t="shared" si="25"/>
        <v>31.333333333333343</v>
      </c>
      <c r="F193" s="10">
        <f t="shared" si="26"/>
        <v>7.8333333333333357</v>
      </c>
      <c r="G193" s="10">
        <f t="shared" si="27"/>
        <v>23.500000000000007</v>
      </c>
      <c r="H193" s="10">
        <f t="shared" si="28"/>
        <v>17.833333333333336</v>
      </c>
      <c r="I193" s="10">
        <f t="shared" si="29"/>
        <v>223.5</v>
      </c>
      <c r="J193" s="24">
        <f t="shared" si="30"/>
        <v>483558.14500000008</v>
      </c>
      <c r="L193" s="10"/>
      <c r="M193" s="10"/>
      <c r="O193" s="10"/>
      <c r="P193" s="24"/>
    </row>
    <row r="194" spans="1:16" x14ac:dyDescent="0.25">
      <c r="A194" s="1">
        <v>3.64</v>
      </c>
      <c r="B194" s="10">
        <f t="shared" si="22"/>
        <v>242.66666666666666</v>
      </c>
      <c r="C194" s="10">
        <f t="shared" si="23"/>
        <v>200</v>
      </c>
      <c r="D194" s="10">
        <f t="shared" si="24"/>
        <v>10</v>
      </c>
      <c r="E194" s="10">
        <f t="shared" si="25"/>
        <v>32.666666666666657</v>
      </c>
      <c r="F194" s="10">
        <f t="shared" si="26"/>
        <v>8.1666666666666643</v>
      </c>
      <c r="G194" s="10">
        <f t="shared" si="27"/>
        <v>24.499999999999993</v>
      </c>
      <c r="H194" s="10">
        <f t="shared" si="28"/>
        <v>18.166666666666664</v>
      </c>
      <c r="I194" s="10">
        <f t="shared" si="29"/>
        <v>224.5</v>
      </c>
      <c r="J194" s="24">
        <f t="shared" si="30"/>
        <v>492596.61499999993</v>
      </c>
      <c r="L194" s="10"/>
      <c r="M194" s="10"/>
      <c r="O194" s="10"/>
      <c r="P194" s="24"/>
    </row>
    <row r="195" spans="1:16" x14ac:dyDescent="0.25">
      <c r="A195" s="1">
        <v>3.66</v>
      </c>
      <c r="B195" s="10">
        <f t="shared" si="22"/>
        <v>244</v>
      </c>
      <c r="C195" s="10">
        <f t="shared" si="23"/>
        <v>200</v>
      </c>
      <c r="D195" s="10">
        <f t="shared" si="24"/>
        <v>10</v>
      </c>
      <c r="E195" s="10">
        <f t="shared" si="25"/>
        <v>34</v>
      </c>
      <c r="F195" s="10">
        <f t="shared" si="26"/>
        <v>8.5</v>
      </c>
      <c r="G195" s="10">
        <f t="shared" si="27"/>
        <v>25.5</v>
      </c>
      <c r="H195" s="10">
        <f t="shared" si="28"/>
        <v>18.5</v>
      </c>
      <c r="I195" s="10">
        <f t="shared" si="29"/>
        <v>225.5</v>
      </c>
      <c r="J195" s="24">
        <f t="shared" si="30"/>
        <v>501635.08500000002</v>
      </c>
      <c r="L195" s="10"/>
      <c r="M195" s="10"/>
      <c r="O195" s="10"/>
      <c r="P195" s="24"/>
    </row>
    <row r="196" spans="1:16" x14ac:dyDescent="0.25">
      <c r="A196" s="1">
        <v>3.68</v>
      </c>
      <c r="B196" s="10">
        <f t="shared" si="22"/>
        <v>245.33333333333334</v>
      </c>
      <c r="C196" s="10">
        <f t="shared" si="23"/>
        <v>200</v>
      </c>
      <c r="D196" s="10">
        <f t="shared" si="24"/>
        <v>10</v>
      </c>
      <c r="E196" s="10">
        <f t="shared" si="25"/>
        <v>35.333333333333343</v>
      </c>
      <c r="F196" s="10">
        <f t="shared" si="26"/>
        <v>8.8333333333333357</v>
      </c>
      <c r="G196" s="10">
        <f t="shared" si="27"/>
        <v>26.500000000000007</v>
      </c>
      <c r="H196" s="10">
        <f t="shared" si="28"/>
        <v>18.833333333333336</v>
      </c>
      <c r="I196" s="10">
        <f t="shared" si="29"/>
        <v>226.5</v>
      </c>
      <c r="J196" s="24">
        <f t="shared" si="30"/>
        <v>510673.55500000005</v>
      </c>
      <c r="L196" s="10"/>
      <c r="M196" s="10"/>
      <c r="O196" s="10"/>
      <c r="P196" s="24"/>
    </row>
    <row r="197" spans="1:16" x14ac:dyDescent="0.25">
      <c r="A197" s="1">
        <v>3.7</v>
      </c>
      <c r="B197" s="10">
        <f t="shared" ref="B197:B203" si="31">(A197*B$3)/B$2</f>
        <v>246.66666666666666</v>
      </c>
      <c r="C197" s="10">
        <f t="shared" ref="C197:C203" si="32">IF(B197&lt;B$7+H$8,IF((B197-D197)&lt;0,0,B197-D197),B$7)</f>
        <v>200</v>
      </c>
      <c r="D197" s="10">
        <f t="shared" ref="D197:D203" si="33">H$8</f>
        <v>10</v>
      </c>
      <c r="E197" s="10">
        <f t="shared" ref="E197:E203" si="34">IF(B197-C197-D197&lt;0,0,B197-C197-D197)</f>
        <v>36.666666666666657</v>
      </c>
      <c r="F197" s="10">
        <f t="shared" ref="F197:F203" si="35">E197-G197</f>
        <v>9.1666666666666643</v>
      </c>
      <c r="G197" s="10">
        <f t="shared" ref="G197:G203" si="36">IF((E197*E$8)&lt;$C$9,E197*E$8,$C$9)</f>
        <v>27.499999999999993</v>
      </c>
      <c r="H197" s="10">
        <f t="shared" ref="H197:H203" si="37">D197+F197</f>
        <v>19.166666666666664</v>
      </c>
      <c r="I197" s="10">
        <f t="shared" ref="I197:I203" si="38">C197+G197</f>
        <v>227.5</v>
      </c>
      <c r="J197" s="24">
        <f t="shared" ref="J197:J203" si="39">H197*$B$13</f>
        <v>519712.02499999991</v>
      </c>
      <c r="L197" s="10"/>
      <c r="M197" s="10"/>
      <c r="O197" s="10"/>
      <c r="P197" s="24"/>
    </row>
    <row r="198" spans="1:16" x14ac:dyDescent="0.25">
      <c r="A198" s="1">
        <v>3.72</v>
      </c>
      <c r="B198" s="10">
        <f t="shared" si="31"/>
        <v>248</v>
      </c>
      <c r="C198" s="10">
        <f t="shared" si="32"/>
        <v>200</v>
      </c>
      <c r="D198" s="10">
        <f t="shared" si="33"/>
        <v>10</v>
      </c>
      <c r="E198" s="10">
        <f t="shared" si="34"/>
        <v>38</v>
      </c>
      <c r="F198" s="10">
        <f t="shared" si="35"/>
        <v>9.5</v>
      </c>
      <c r="G198" s="10">
        <f t="shared" si="36"/>
        <v>28.5</v>
      </c>
      <c r="H198" s="10">
        <f t="shared" si="37"/>
        <v>19.5</v>
      </c>
      <c r="I198" s="10">
        <f t="shared" si="38"/>
        <v>228.5</v>
      </c>
      <c r="J198" s="24">
        <f t="shared" si="39"/>
        <v>528750.495</v>
      </c>
      <c r="L198" s="10"/>
      <c r="M198" s="10"/>
      <c r="O198" s="10"/>
      <c r="P198" s="24"/>
    </row>
    <row r="199" spans="1:16" x14ac:dyDescent="0.25">
      <c r="A199" s="1">
        <v>3.74</v>
      </c>
      <c r="B199" s="10">
        <f t="shared" si="31"/>
        <v>249.33333333333334</v>
      </c>
      <c r="C199" s="10">
        <f t="shared" si="32"/>
        <v>200</v>
      </c>
      <c r="D199" s="10">
        <f t="shared" si="33"/>
        <v>10</v>
      </c>
      <c r="E199" s="10">
        <f t="shared" si="34"/>
        <v>39.333333333333343</v>
      </c>
      <c r="F199" s="10">
        <f t="shared" si="35"/>
        <v>9.8333333333333357</v>
      </c>
      <c r="G199" s="10">
        <f t="shared" si="36"/>
        <v>29.500000000000007</v>
      </c>
      <c r="H199" s="10">
        <f t="shared" si="37"/>
        <v>19.833333333333336</v>
      </c>
      <c r="I199" s="10">
        <f t="shared" si="38"/>
        <v>229.5</v>
      </c>
      <c r="J199" s="24">
        <f t="shared" si="39"/>
        <v>537788.96500000008</v>
      </c>
      <c r="L199" s="10"/>
      <c r="M199" s="10"/>
      <c r="O199" s="10"/>
      <c r="P199" s="24"/>
    </row>
    <row r="200" spans="1:16" x14ac:dyDescent="0.25">
      <c r="A200" s="1">
        <v>3.76</v>
      </c>
      <c r="B200" s="10">
        <f t="shared" si="31"/>
        <v>250.66666666666666</v>
      </c>
      <c r="C200" s="10">
        <f t="shared" si="32"/>
        <v>200</v>
      </c>
      <c r="D200" s="10">
        <f t="shared" si="33"/>
        <v>10</v>
      </c>
      <c r="E200" s="10">
        <f t="shared" si="34"/>
        <v>40.666666666666657</v>
      </c>
      <c r="F200" s="10">
        <f t="shared" si="35"/>
        <v>10.166666666666664</v>
      </c>
      <c r="G200" s="10">
        <f t="shared" si="36"/>
        <v>30.499999999999993</v>
      </c>
      <c r="H200" s="10">
        <f t="shared" si="37"/>
        <v>20.166666666666664</v>
      </c>
      <c r="I200" s="10">
        <f t="shared" si="38"/>
        <v>230.5</v>
      </c>
      <c r="J200" s="24">
        <f t="shared" si="39"/>
        <v>546827.43499999994</v>
      </c>
      <c r="L200" s="10"/>
      <c r="M200" s="10"/>
      <c r="O200" s="10"/>
      <c r="P200" s="24"/>
    </row>
    <row r="201" spans="1:16" x14ac:dyDescent="0.25">
      <c r="A201" s="1">
        <v>3.78</v>
      </c>
      <c r="B201" s="10">
        <f t="shared" si="31"/>
        <v>252</v>
      </c>
      <c r="C201" s="10">
        <f t="shared" si="32"/>
        <v>200</v>
      </c>
      <c r="D201" s="10">
        <f t="shared" si="33"/>
        <v>10</v>
      </c>
      <c r="E201" s="10">
        <f t="shared" si="34"/>
        <v>42</v>
      </c>
      <c r="F201" s="10">
        <f t="shared" si="35"/>
        <v>10.5</v>
      </c>
      <c r="G201" s="10">
        <f t="shared" si="36"/>
        <v>31.5</v>
      </c>
      <c r="H201" s="10">
        <f t="shared" si="37"/>
        <v>20.5</v>
      </c>
      <c r="I201" s="10">
        <f t="shared" si="38"/>
        <v>231.5</v>
      </c>
      <c r="J201" s="24">
        <f t="shared" si="39"/>
        <v>555865.90500000003</v>
      </c>
      <c r="L201" s="10"/>
      <c r="M201" s="10"/>
      <c r="O201" s="10"/>
      <c r="P201" s="24"/>
    </row>
    <row r="202" spans="1:16" x14ac:dyDescent="0.25">
      <c r="A202" s="1">
        <v>3.8</v>
      </c>
      <c r="B202" s="10">
        <f t="shared" si="31"/>
        <v>253.33333333333334</v>
      </c>
      <c r="C202" s="10">
        <f t="shared" si="32"/>
        <v>200</v>
      </c>
      <c r="D202" s="10">
        <f t="shared" si="33"/>
        <v>10</v>
      </c>
      <c r="E202" s="10">
        <f t="shared" si="34"/>
        <v>43.333333333333343</v>
      </c>
      <c r="F202" s="10">
        <f t="shared" si="35"/>
        <v>10.833333333333336</v>
      </c>
      <c r="G202" s="10">
        <f t="shared" si="36"/>
        <v>32.500000000000007</v>
      </c>
      <c r="H202" s="10">
        <f t="shared" si="37"/>
        <v>20.833333333333336</v>
      </c>
      <c r="I202" s="10">
        <f t="shared" si="38"/>
        <v>232.5</v>
      </c>
      <c r="J202" s="24">
        <f t="shared" si="39"/>
        <v>564904.37500000012</v>
      </c>
      <c r="L202" s="10"/>
      <c r="M202" s="10"/>
      <c r="O202" s="10"/>
      <c r="P202" s="24"/>
    </row>
    <row r="203" spans="1:16" x14ac:dyDescent="0.25">
      <c r="A203" s="1">
        <v>3.82</v>
      </c>
      <c r="B203" s="10">
        <f t="shared" si="31"/>
        <v>254.66666666666666</v>
      </c>
      <c r="C203" s="10">
        <f t="shared" si="32"/>
        <v>200</v>
      </c>
      <c r="D203" s="10">
        <f t="shared" si="33"/>
        <v>10</v>
      </c>
      <c r="E203" s="10">
        <f t="shared" si="34"/>
        <v>44.666666666666657</v>
      </c>
      <c r="F203" s="10">
        <f t="shared" si="35"/>
        <v>11.166666666666664</v>
      </c>
      <c r="G203" s="10">
        <f t="shared" si="36"/>
        <v>33.499999999999993</v>
      </c>
      <c r="H203" s="10">
        <f t="shared" si="37"/>
        <v>21.166666666666664</v>
      </c>
      <c r="I203" s="10">
        <f t="shared" si="38"/>
        <v>233.5</v>
      </c>
      <c r="J203" s="24">
        <f t="shared" si="39"/>
        <v>573942.84499999997</v>
      </c>
      <c r="L203" s="10"/>
      <c r="M203" s="10"/>
      <c r="O203" s="10"/>
      <c r="P203" s="24"/>
    </row>
    <row r="204" spans="1:16" x14ac:dyDescent="0.25">
      <c r="A204" s="1">
        <v>3.84</v>
      </c>
      <c r="B204" s="10">
        <f t="shared" ref="B204:B267" si="40">(A204*B$3)/B$2</f>
        <v>256</v>
      </c>
      <c r="C204" s="10">
        <f t="shared" ref="C204:C267" si="41">IF(B204&lt;B$7+H$8,IF((B204-D204)&lt;0,0,B204-D204),B$7)</f>
        <v>200</v>
      </c>
      <c r="D204" s="10">
        <f t="shared" ref="D204:D267" si="42">H$8</f>
        <v>10</v>
      </c>
      <c r="E204" s="10">
        <f t="shared" ref="E204:E267" si="43">IF(B204-C204-D204&lt;0,0,B204-C204-D204)</f>
        <v>46</v>
      </c>
      <c r="F204" s="10">
        <f t="shared" ref="F204:F267" si="44">E204-G204</f>
        <v>11.5</v>
      </c>
      <c r="G204" s="10">
        <f t="shared" ref="G204:G267" si="45">IF((E204*E$8)&lt;$C$9,E204*E$8,$C$9)</f>
        <v>34.5</v>
      </c>
      <c r="H204" s="10">
        <f t="shared" ref="H204:H267" si="46">D204+F204</f>
        <v>21.5</v>
      </c>
      <c r="I204" s="10">
        <f t="shared" ref="I204:I267" si="47">C204+G204</f>
        <v>234.5</v>
      </c>
      <c r="J204" s="24">
        <f t="shared" ref="J204:J267" si="48">H204*$B$13</f>
        <v>582981.31499999994</v>
      </c>
      <c r="L204" s="10"/>
      <c r="M204" s="10"/>
      <c r="O204" s="10"/>
      <c r="P204" s="24"/>
    </row>
    <row r="205" spans="1:16" x14ac:dyDescent="0.25">
      <c r="A205" s="1">
        <v>3.86</v>
      </c>
      <c r="B205" s="10">
        <f t="shared" si="40"/>
        <v>257.33333333333331</v>
      </c>
      <c r="C205" s="10">
        <f t="shared" si="41"/>
        <v>200</v>
      </c>
      <c r="D205" s="10">
        <f t="shared" si="42"/>
        <v>10</v>
      </c>
      <c r="E205" s="10">
        <f t="shared" si="43"/>
        <v>47.333333333333314</v>
      </c>
      <c r="F205" s="10">
        <f t="shared" si="44"/>
        <v>11.833333333333329</v>
      </c>
      <c r="G205" s="10">
        <f t="shared" si="45"/>
        <v>35.499999999999986</v>
      </c>
      <c r="H205" s="10">
        <f t="shared" si="46"/>
        <v>21.833333333333329</v>
      </c>
      <c r="I205" s="10">
        <f t="shared" si="47"/>
        <v>235.5</v>
      </c>
      <c r="J205" s="24">
        <f t="shared" si="48"/>
        <v>592019.78499999992</v>
      </c>
      <c r="L205" s="10"/>
      <c r="M205" s="10"/>
      <c r="O205" s="10"/>
      <c r="P205" s="24"/>
    </row>
    <row r="206" spans="1:16" x14ac:dyDescent="0.25">
      <c r="A206" s="1">
        <v>3.88</v>
      </c>
      <c r="B206" s="10">
        <f t="shared" si="40"/>
        <v>258.66666666666669</v>
      </c>
      <c r="C206" s="10">
        <f t="shared" si="41"/>
        <v>200</v>
      </c>
      <c r="D206" s="10">
        <f t="shared" si="42"/>
        <v>10</v>
      </c>
      <c r="E206" s="10">
        <f t="shared" si="43"/>
        <v>48.666666666666686</v>
      </c>
      <c r="F206" s="10">
        <f t="shared" si="44"/>
        <v>12.166666666666671</v>
      </c>
      <c r="G206" s="10">
        <f t="shared" si="45"/>
        <v>36.500000000000014</v>
      </c>
      <c r="H206" s="10">
        <f t="shared" si="46"/>
        <v>22.166666666666671</v>
      </c>
      <c r="I206" s="10">
        <f t="shared" si="47"/>
        <v>236.5</v>
      </c>
      <c r="J206" s="24">
        <f t="shared" si="48"/>
        <v>601058.25500000012</v>
      </c>
      <c r="L206" s="10"/>
      <c r="M206" s="10"/>
      <c r="O206" s="10"/>
      <c r="P206" s="24"/>
    </row>
    <row r="207" spans="1:16" x14ac:dyDescent="0.25">
      <c r="A207" s="1">
        <v>3.9</v>
      </c>
      <c r="B207" s="10">
        <f t="shared" si="40"/>
        <v>260</v>
      </c>
      <c r="C207" s="10">
        <f t="shared" si="41"/>
        <v>200</v>
      </c>
      <c r="D207" s="10">
        <f t="shared" si="42"/>
        <v>10</v>
      </c>
      <c r="E207" s="10">
        <f t="shared" si="43"/>
        <v>50</v>
      </c>
      <c r="F207" s="10">
        <f t="shared" si="44"/>
        <v>12.5</v>
      </c>
      <c r="G207" s="10">
        <f t="shared" si="45"/>
        <v>37.5</v>
      </c>
      <c r="H207" s="10">
        <f t="shared" si="46"/>
        <v>22.5</v>
      </c>
      <c r="I207" s="10">
        <f t="shared" si="47"/>
        <v>237.5</v>
      </c>
      <c r="J207" s="24">
        <f t="shared" si="48"/>
        <v>610096.72499999998</v>
      </c>
      <c r="L207" s="10"/>
      <c r="M207" s="10"/>
      <c r="O207" s="10"/>
      <c r="P207" s="24"/>
    </row>
    <row r="208" spans="1:16" x14ac:dyDescent="0.25">
      <c r="A208" s="1">
        <v>3.92</v>
      </c>
      <c r="B208" s="10">
        <f t="shared" si="40"/>
        <v>261.33333333333331</v>
      </c>
      <c r="C208" s="10">
        <f t="shared" si="41"/>
        <v>200</v>
      </c>
      <c r="D208" s="10">
        <f t="shared" si="42"/>
        <v>10</v>
      </c>
      <c r="E208" s="10">
        <f t="shared" si="43"/>
        <v>51.333333333333314</v>
      </c>
      <c r="F208" s="10">
        <f t="shared" si="44"/>
        <v>12.833333333333329</v>
      </c>
      <c r="G208" s="10">
        <f t="shared" si="45"/>
        <v>38.499999999999986</v>
      </c>
      <c r="H208" s="10">
        <f t="shared" si="46"/>
        <v>22.833333333333329</v>
      </c>
      <c r="I208" s="10">
        <f t="shared" si="47"/>
        <v>238.5</v>
      </c>
      <c r="J208" s="24">
        <f t="shared" si="48"/>
        <v>619135.19499999983</v>
      </c>
      <c r="L208" s="10"/>
      <c r="M208" s="10"/>
      <c r="O208" s="10"/>
      <c r="P208" s="24"/>
    </row>
    <row r="209" spans="1:16" x14ac:dyDescent="0.25">
      <c r="A209" s="1">
        <v>3.94</v>
      </c>
      <c r="B209" s="10">
        <f t="shared" si="40"/>
        <v>262.66666666666669</v>
      </c>
      <c r="C209" s="10">
        <f t="shared" si="41"/>
        <v>200</v>
      </c>
      <c r="D209" s="10">
        <f t="shared" si="42"/>
        <v>10</v>
      </c>
      <c r="E209" s="10">
        <f t="shared" si="43"/>
        <v>52.666666666666686</v>
      </c>
      <c r="F209" s="10">
        <f t="shared" si="44"/>
        <v>13.166666666666671</v>
      </c>
      <c r="G209" s="10">
        <f t="shared" si="45"/>
        <v>39.500000000000014</v>
      </c>
      <c r="H209" s="10">
        <f t="shared" si="46"/>
        <v>23.166666666666671</v>
      </c>
      <c r="I209" s="10">
        <f t="shared" si="47"/>
        <v>239.5</v>
      </c>
      <c r="J209" s="24">
        <f t="shared" si="48"/>
        <v>628173.66500000015</v>
      </c>
      <c r="L209" s="10"/>
      <c r="M209" s="10"/>
      <c r="O209" s="10"/>
      <c r="P209" s="24"/>
    </row>
    <row r="210" spans="1:16" x14ac:dyDescent="0.25">
      <c r="A210" s="1">
        <v>3.96</v>
      </c>
      <c r="B210" s="10">
        <f t="shared" si="40"/>
        <v>264</v>
      </c>
      <c r="C210" s="10">
        <f t="shared" si="41"/>
        <v>200</v>
      </c>
      <c r="D210" s="10">
        <f t="shared" si="42"/>
        <v>10</v>
      </c>
      <c r="E210" s="10">
        <f t="shared" si="43"/>
        <v>54</v>
      </c>
      <c r="F210" s="10">
        <f t="shared" si="44"/>
        <v>13.5</v>
      </c>
      <c r="G210" s="10">
        <f t="shared" si="45"/>
        <v>40.5</v>
      </c>
      <c r="H210" s="10">
        <f t="shared" si="46"/>
        <v>23.5</v>
      </c>
      <c r="I210" s="10">
        <f t="shared" si="47"/>
        <v>240.5</v>
      </c>
      <c r="J210" s="24">
        <f t="shared" si="48"/>
        <v>637212.13500000001</v>
      </c>
      <c r="L210" s="10"/>
      <c r="M210" s="10"/>
      <c r="O210" s="10"/>
      <c r="P210" s="24"/>
    </row>
    <row r="211" spans="1:16" x14ac:dyDescent="0.25">
      <c r="A211" s="1">
        <v>3.98</v>
      </c>
      <c r="B211" s="10">
        <f t="shared" si="40"/>
        <v>265.33333333333331</v>
      </c>
      <c r="C211" s="10">
        <f t="shared" si="41"/>
        <v>200</v>
      </c>
      <c r="D211" s="10">
        <f t="shared" si="42"/>
        <v>10</v>
      </c>
      <c r="E211" s="10">
        <f t="shared" si="43"/>
        <v>55.333333333333314</v>
      </c>
      <c r="F211" s="10">
        <f t="shared" si="44"/>
        <v>13.833333333333329</v>
      </c>
      <c r="G211" s="10">
        <f t="shared" si="45"/>
        <v>41.499999999999986</v>
      </c>
      <c r="H211" s="10">
        <f t="shared" si="46"/>
        <v>23.833333333333329</v>
      </c>
      <c r="I211" s="10">
        <f t="shared" si="47"/>
        <v>241.5</v>
      </c>
      <c r="J211" s="24">
        <f t="shared" si="48"/>
        <v>646250.60499999986</v>
      </c>
      <c r="L211" s="10"/>
      <c r="M211" s="10"/>
      <c r="O211" s="10"/>
      <c r="P211" s="24"/>
    </row>
    <row r="212" spans="1:16" x14ac:dyDescent="0.25">
      <c r="A212" s="1">
        <v>4</v>
      </c>
      <c r="B212" s="10">
        <f t="shared" si="40"/>
        <v>266.66666666666669</v>
      </c>
      <c r="C212" s="10">
        <f t="shared" si="41"/>
        <v>200</v>
      </c>
      <c r="D212" s="10">
        <f t="shared" si="42"/>
        <v>10</v>
      </c>
      <c r="E212" s="10">
        <f t="shared" si="43"/>
        <v>56.666666666666686</v>
      </c>
      <c r="F212" s="10">
        <f t="shared" si="44"/>
        <v>14.166666666666671</v>
      </c>
      <c r="G212" s="10">
        <f t="shared" si="45"/>
        <v>42.500000000000014</v>
      </c>
      <c r="H212" s="10">
        <f t="shared" si="46"/>
        <v>24.166666666666671</v>
      </c>
      <c r="I212" s="10">
        <f t="shared" si="47"/>
        <v>242.5</v>
      </c>
      <c r="J212" s="24">
        <f t="shared" si="48"/>
        <v>655289.07500000007</v>
      </c>
      <c r="L212" s="10"/>
      <c r="M212" s="10"/>
      <c r="O212" s="10"/>
      <c r="P212" s="24"/>
    </row>
    <row r="213" spans="1:16" x14ac:dyDescent="0.25">
      <c r="A213" s="1">
        <v>4.0199999999999996</v>
      </c>
      <c r="B213" s="10">
        <f t="shared" si="40"/>
        <v>267.99999999999994</v>
      </c>
      <c r="C213" s="10">
        <f t="shared" si="41"/>
        <v>200</v>
      </c>
      <c r="D213" s="10">
        <f t="shared" si="42"/>
        <v>10</v>
      </c>
      <c r="E213" s="10">
        <f t="shared" si="43"/>
        <v>57.999999999999943</v>
      </c>
      <c r="F213" s="10">
        <f t="shared" si="44"/>
        <v>14.499999999999986</v>
      </c>
      <c r="G213" s="10">
        <f t="shared" si="45"/>
        <v>43.499999999999957</v>
      </c>
      <c r="H213" s="10">
        <f t="shared" si="46"/>
        <v>24.499999999999986</v>
      </c>
      <c r="I213" s="10">
        <f t="shared" si="47"/>
        <v>243.49999999999994</v>
      </c>
      <c r="J213" s="24">
        <f t="shared" si="48"/>
        <v>664327.54499999958</v>
      </c>
      <c r="L213" s="10"/>
      <c r="M213" s="10"/>
      <c r="O213" s="10"/>
      <c r="P213" s="24"/>
    </row>
    <row r="214" spans="1:16" x14ac:dyDescent="0.25">
      <c r="A214" s="1">
        <v>4.04</v>
      </c>
      <c r="B214" s="10">
        <f t="shared" si="40"/>
        <v>269.33333333333331</v>
      </c>
      <c r="C214" s="10">
        <f t="shared" si="41"/>
        <v>200</v>
      </c>
      <c r="D214" s="10">
        <f t="shared" si="42"/>
        <v>10</v>
      </c>
      <c r="E214" s="10">
        <f t="shared" si="43"/>
        <v>59.333333333333314</v>
      </c>
      <c r="F214" s="10">
        <f t="shared" si="44"/>
        <v>14.833333333333329</v>
      </c>
      <c r="G214" s="10">
        <f t="shared" si="45"/>
        <v>44.499999999999986</v>
      </c>
      <c r="H214" s="10">
        <f t="shared" si="46"/>
        <v>24.833333333333329</v>
      </c>
      <c r="I214" s="10">
        <f t="shared" si="47"/>
        <v>244.5</v>
      </c>
      <c r="J214" s="24">
        <f t="shared" si="48"/>
        <v>673366.0149999999</v>
      </c>
      <c r="L214" s="10"/>
      <c r="M214" s="10"/>
      <c r="O214" s="10"/>
      <c r="P214" s="24"/>
    </row>
    <row r="215" spans="1:16" x14ac:dyDescent="0.25">
      <c r="A215" s="1">
        <v>4.0599999999999996</v>
      </c>
      <c r="B215" s="10">
        <f t="shared" si="40"/>
        <v>270.66666666666663</v>
      </c>
      <c r="C215" s="10">
        <f t="shared" si="41"/>
        <v>200</v>
      </c>
      <c r="D215" s="10">
        <f t="shared" si="42"/>
        <v>10</v>
      </c>
      <c r="E215" s="10">
        <f t="shared" si="43"/>
        <v>60.666666666666629</v>
      </c>
      <c r="F215" s="10">
        <f t="shared" si="44"/>
        <v>15.166666666666657</v>
      </c>
      <c r="G215" s="10">
        <f t="shared" si="45"/>
        <v>45.499999999999972</v>
      </c>
      <c r="H215" s="10">
        <f t="shared" si="46"/>
        <v>25.166666666666657</v>
      </c>
      <c r="I215" s="10">
        <f t="shared" si="47"/>
        <v>245.49999999999997</v>
      </c>
      <c r="J215" s="24">
        <f t="shared" si="48"/>
        <v>682404.48499999975</v>
      </c>
      <c r="L215" s="10"/>
      <c r="M215" s="10"/>
      <c r="O215" s="10"/>
      <c r="P215" s="24"/>
    </row>
    <row r="216" spans="1:16" x14ac:dyDescent="0.25">
      <c r="A216" s="1">
        <v>4.08</v>
      </c>
      <c r="B216" s="10">
        <f t="shared" si="40"/>
        <v>272</v>
      </c>
      <c r="C216" s="10">
        <f t="shared" si="41"/>
        <v>200</v>
      </c>
      <c r="D216" s="10">
        <f t="shared" si="42"/>
        <v>10</v>
      </c>
      <c r="E216" s="10">
        <f t="shared" si="43"/>
        <v>62</v>
      </c>
      <c r="F216" s="10">
        <f t="shared" si="44"/>
        <v>15.5</v>
      </c>
      <c r="G216" s="10">
        <f t="shared" si="45"/>
        <v>46.5</v>
      </c>
      <c r="H216" s="10">
        <f t="shared" si="46"/>
        <v>25.5</v>
      </c>
      <c r="I216" s="10">
        <f t="shared" si="47"/>
        <v>246.5</v>
      </c>
      <c r="J216" s="24">
        <f t="shared" si="48"/>
        <v>691442.95499999996</v>
      </c>
      <c r="L216" s="10"/>
      <c r="M216" s="10"/>
      <c r="O216" s="10"/>
      <c r="P216" s="24"/>
    </row>
    <row r="217" spans="1:16" x14ac:dyDescent="0.25">
      <c r="A217" s="1">
        <v>4.0999999999999996</v>
      </c>
      <c r="B217" s="10">
        <f t="shared" si="40"/>
        <v>273.33333333333331</v>
      </c>
      <c r="C217" s="10">
        <f t="shared" si="41"/>
        <v>200</v>
      </c>
      <c r="D217" s="10">
        <f t="shared" si="42"/>
        <v>10</v>
      </c>
      <c r="E217" s="10">
        <f t="shared" si="43"/>
        <v>63.333333333333314</v>
      </c>
      <c r="F217" s="10">
        <f t="shared" si="44"/>
        <v>15.833333333333329</v>
      </c>
      <c r="G217" s="10">
        <f t="shared" si="45"/>
        <v>47.499999999999986</v>
      </c>
      <c r="H217" s="10">
        <f t="shared" si="46"/>
        <v>25.833333333333329</v>
      </c>
      <c r="I217" s="10">
        <f t="shared" si="47"/>
        <v>247.5</v>
      </c>
      <c r="J217" s="24">
        <f t="shared" si="48"/>
        <v>700481.42499999981</v>
      </c>
      <c r="L217" s="10"/>
      <c r="M217" s="10"/>
      <c r="O217" s="10"/>
      <c r="P217" s="24"/>
    </row>
    <row r="218" spans="1:16" x14ac:dyDescent="0.25">
      <c r="A218" s="1">
        <v>4.12</v>
      </c>
      <c r="B218" s="10">
        <f t="shared" si="40"/>
        <v>274.66666666666669</v>
      </c>
      <c r="C218" s="10">
        <f t="shared" si="41"/>
        <v>200</v>
      </c>
      <c r="D218" s="10">
        <f t="shared" si="42"/>
        <v>10</v>
      </c>
      <c r="E218" s="10">
        <f t="shared" si="43"/>
        <v>64.666666666666686</v>
      </c>
      <c r="F218" s="10">
        <f t="shared" si="44"/>
        <v>16.166666666666671</v>
      </c>
      <c r="G218" s="10">
        <f t="shared" si="45"/>
        <v>48.500000000000014</v>
      </c>
      <c r="H218" s="10">
        <f t="shared" si="46"/>
        <v>26.166666666666671</v>
      </c>
      <c r="I218" s="10">
        <f t="shared" si="47"/>
        <v>248.5</v>
      </c>
      <c r="J218" s="24">
        <f t="shared" si="48"/>
        <v>709519.89500000014</v>
      </c>
      <c r="L218" s="10"/>
      <c r="M218" s="10"/>
      <c r="O218" s="10"/>
      <c r="P218" s="24"/>
    </row>
    <row r="219" spans="1:16" x14ac:dyDescent="0.25">
      <c r="A219" s="1">
        <v>4.1399999999999997</v>
      </c>
      <c r="B219" s="10">
        <f t="shared" si="40"/>
        <v>276</v>
      </c>
      <c r="C219" s="10">
        <f t="shared" si="41"/>
        <v>200</v>
      </c>
      <c r="D219" s="10">
        <f t="shared" si="42"/>
        <v>10</v>
      </c>
      <c r="E219" s="10">
        <f t="shared" si="43"/>
        <v>66</v>
      </c>
      <c r="F219" s="10">
        <f t="shared" si="44"/>
        <v>16.5</v>
      </c>
      <c r="G219" s="10">
        <f t="shared" si="45"/>
        <v>49.5</v>
      </c>
      <c r="H219" s="10">
        <f t="shared" si="46"/>
        <v>26.5</v>
      </c>
      <c r="I219" s="10">
        <f t="shared" si="47"/>
        <v>249.5</v>
      </c>
      <c r="J219" s="24">
        <f t="shared" si="48"/>
        <v>718558.36499999999</v>
      </c>
      <c r="L219" s="10"/>
      <c r="M219" s="10"/>
      <c r="O219" s="10"/>
      <c r="P219" s="24"/>
    </row>
    <row r="220" spans="1:16" x14ac:dyDescent="0.25">
      <c r="A220" s="1">
        <v>4.16</v>
      </c>
      <c r="B220" s="10">
        <f t="shared" si="40"/>
        <v>277.33333333333331</v>
      </c>
      <c r="C220" s="10">
        <f t="shared" si="41"/>
        <v>200</v>
      </c>
      <c r="D220" s="10">
        <f t="shared" si="42"/>
        <v>10</v>
      </c>
      <c r="E220" s="10">
        <f t="shared" si="43"/>
        <v>67.333333333333314</v>
      </c>
      <c r="F220" s="10">
        <f t="shared" si="44"/>
        <v>16.833333333333329</v>
      </c>
      <c r="G220" s="10">
        <f t="shared" si="45"/>
        <v>50.499999999999986</v>
      </c>
      <c r="H220" s="10">
        <f t="shared" si="46"/>
        <v>26.833333333333329</v>
      </c>
      <c r="I220" s="10">
        <f t="shared" si="47"/>
        <v>250.5</v>
      </c>
      <c r="J220" s="24">
        <f t="shared" si="48"/>
        <v>727596.83499999985</v>
      </c>
      <c r="L220" s="10"/>
      <c r="M220" s="10"/>
      <c r="O220" s="10"/>
      <c r="P220" s="24"/>
    </row>
    <row r="221" spans="1:16" x14ac:dyDescent="0.25">
      <c r="A221" s="1">
        <v>4.18</v>
      </c>
      <c r="B221" s="10">
        <f t="shared" si="40"/>
        <v>278.66666666666669</v>
      </c>
      <c r="C221" s="10">
        <f t="shared" si="41"/>
        <v>200</v>
      </c>
      <c r="D221" s="10">
        <f t="shared" si="42"/>
        <v>10</v>
      </c>
      <c r="E221" s="10">
        <f t="shared" si="43"/>
        <v>68.666666666666686</v>
      </c>
      <c r="F221" s="10">
        <f t="shared" si="44"/>
        <v>17.166666666666671</v>
      </c>
      <c r="G221" s="10">
        <f t="shared" si="45"/>
        <v>51.500000000000014</v>
      </c>
      <c r="H221" s="10">
        <f t="shared" si="46"/>
        <v>27.166666666666671</v>
      </c>
      <c r="I221" s="10">
        <f t="shared" si="47"/>
        <v>251.5</v>
      </c>
      <c r="J221" s="24">
        <f t="shared" si="48"/>
        <v>736635.30500000017</v>
      </c>
      <c r="L221" s="10"/>
      <c r="M221" s="10"/>
      <c r="O221" s="10"/>
      <c r="P221" s="24"/>
    </row>
    <row r="222" spans="1:16" x14ac:dyDescent="0.25">
      <c r="A222" s="1">
        <v>4.2</v>
      </c>
      <c r="B222" s="10">
        <f t="shared" si="40"/>
        <v>280</v>
      </c>
      <c r="C222" s="10">
        <f t="shared" si="41"/>
        <v>200</v>
      </c>
      <c r="D222" s="10">
        <f t="shared" si="42"/>
        <v>10</v>
      </c>
      <c r="E222" s="10">
        <f t="shared" si="43"/>
        <v>70</v>
      </c>
      <c r="F222" s="10">
        <f t="shared" si="44"/>
        <v>17.5</v>
      </c>
      <c r="G222" s="10">
        <f t="shared" si="45"/>
        <v>52.5</v>
      </c>
      <c r="H222" s="10">
        <f t="shared" si="46"/>
        <v>27.5</v>
      </c>
      <c r="I222" s="10">
        <f t="shared" si="47"/>
        <v>252.5</v>
      </c>
      <c r="J222" s="24">
        <f t="shared" si="48"/>
        <v>745673.77500000002</v>
      </c>
      <c r="L222" s="10"/>
      <c r="M222" s="10"/>
      <c r="O222" s="10"/>
      <c r="P222" s="24"/>
    </row>
    <row r="223" spans="1:16" x14ac:dyDescent="0.25">
      <c r="A223" s="1">
        <v>4.22</v>
      </c>
      <c r="B223" s="10">
        <f t="shared" si="40"/>
        <v>281.33333333333331</v>
      </c>
      <c r="C223" s="10">
        <f t="shared" si="41"/>
        <v>200</v>
      </c>
      <c r="D223" s="10">
        <f t="shared" si="42"/>
        <v>10</v>
      </c>
      <c r="E223" s="10">
        <f t="shared" si="43"/>
        <v>71.333333333333314</v>
      </c>
      <c r="F223" s="10">
        <f t="shared" si="44"/>
        <v>17.833333333333329</v>
      </c>
      <c r="G223" s="10">
        <f t="shared" si="45"/>
        <v>53.499999999999986</v>
      </c>
      <c r="H223" s="10">
        <f t="shared" si="46"/>
        <v>27.833333333333329</v>
      </c>
      <c r="I223" s="10">
        <f t="shared" si="47"/>
        <v>253.5</v>
      </c>
      <c r="J223" s="24">
        <f t="shared" si="48"/>
        <v>754712.24499999988</v>
      </c>
      <c r="L223" s="10"/>
      <c r="M223" s="10"/>
      <c r="O223" s="10"/>
      <c r="P223" s="24"/>
    </row>
    <row r="224" spans="1:16" x14ac:dyDescent="0.25">
      <c r="A224" s="1">
        <v>4.24</v>
      </c>
      <c r="B224" s="10">
        <f t="shared" si="40"/>
        <v>282.66666666666669</v>
      </c>
      <c r="C224" s="10">
        <f t="shared" si="41"/>
        <v>200</v>
      </c>
      <c r="D224" s="10">
        <f t="shared" si="42"/>
        <v>10</v>
      </c>
      <c r="E224" s="10">
        <f t="shared" si="43"/>
        <v>72.666666666666686</v>
      </c>
      <c r="F224" s="10">
        <f t="shared" si="44"/>
        <v>18.166666666666671</v>
      </c>
      <c r="G224" s="10">
        <f t="shared" si="45"/>
        <v>54.500000000000014</v>
      </c>
      <c r="H224" s="10">
        <f t="shared" si="46"/>
        <v>28.166666666666671</v>
      </c>
      <c r="I224" s="10">
        <f t="shared" si="47"/>
        <v>254.5</v>
      </c>
      <c r="J224" s="24">
        <f t="shared" si="48"/>
        <v>763750.71500000008</v>
      </c>
      <c r="L224" s="10"/>
      <c r="M224" s="10"/>
      <c r="O224" s="10"/>
      <c r="P224" s="24"/>
    </row>
    <row r="225" spans="1:16" x14ac:dyDescent="0.25">
      <c r="A225" s="1">
        <v>4.26</v>
      </c>
      <c r="B225" s="10">
        <f t="shared" si="40"/>
        <v>284</v>
      </c>
      <c r="C225" s="10">
        <f t="shared" si="41"/>
        <v>200</v>
      </c>
      <c r="D225" s="10">
        <f t="shared" si="42"/>
        <v>10</v>
      </c>
      <c r="E225" s="10">
        <f t="shared" si="43"/>
        <v>74</v>
      </c>
      <c r="F225" s="10">
        <f t="shared" si="44"/>
        <v>18.5</v>
      </c>
      <c r="G225" s="10">
        <f t="shared" si="45"/>
        <v>55.5</v>
      </c>
      <c r="H225" s="10">
        <f t="shared" si="46"/>
        <v>28.5</v>
      </c>
      <c r="I225" s="10">
        <f t="shared" si="47"/>
        <v>255.5</v>
      </c>
      <c r="J225" s="24">
        <f t="shared" si="48"/>
        <v>772789.18499999994</v>
      </c>
      <c r="L225" s="10"/>
      <c r="M225" s="10"/>
      <c r="O225" s="10"/>
      <c r="P225" s="24"/>
    </row>
    <row r="226" spans="1:16" x14ac:dyDescent="0.25">
      <c r="A226" s="1">
        <v>4.28</v>
      </c>
      <c r="B226" s="10">
        <f t="shared" si="40"/>
        <v>285.33333333333331</v>
      </c>
      <c r="C226" s="10">
        <f t="shared" si="41"/>
        <v>200</v>
      </c>
      <c r="D226" s="10">
        <f t="shared" si="42"/>
        <v>10</v>
      </c>
      <c r="E226" s="10">
        <f t="shared" si="43"/>
        <v>75.333333333333314</v>
      </c>
      <c r="F226" s="10">
        <f t="shared" si="44"/>
        <v>18.833333333333329</v>
      </c>
      <c r="G226" s="10">
        <f t="shared" si="45"/>
        <v>56.499999999999986</v>
      </c>
      <c r="H226" s="10">
        <f t="shared" si="46"/>
        <v>28.833333333333329</v>
      </c>
      <c r="I226" s="10">
        <f t="shared" si="47"/>
        <v>256.5</v>
      </c>
      <c r="J226" s="24">
        <f t="shared" si="48"/>
        <v>781827.65499999991</v>
      </c>
      <c r="L226" s="10"/>
      <c r="M226" s="10"/>
      <c r="O226" s="10"/>
      <c r="P226" s="24"/>
    </row>
    <row r="227" spans="1:16" x14ac:dyDescent="0.25">
      <c r="A227" s="1">
        <v>4.3</v>
      </c>
      <c r="B227" s="10">
        <f t="shared" si="40"/>
        <v>286.66666666666669</v>
      </c>
      <c r="C227" s="10">
        <f t="shared" si="41"/>
        <v>200</v>
      </c>
      <c r="D227" s="10">
        <f t="shared" si="42"/>
        <v>10</v>
      </c>
      <c r="E227" s="10">
        <f t="shared" si="43"/>
        <v>76.666666666666686</v>
      </c>
      <c r="F227" s="10">
        <f t="shared" si="44"/>
        <v>19.166666666666671</v>
      </c>
      <c r="G227" s="10">
        <f t="shared" si="45"/>
        <v>57.500000000000014</v>
      </c>
      <c r="H227" s="10">
        <f t="shared" si="46"/>
        <v>29.166666666666671</v>
      </c>
      <c r="I227" s="10">
        <f t="shared" si="47"/>
        <v>257.5</v>
      </c>
      <c r="J227" s="24">
        <f t="shared" si="48"/>
        <v>790866.12500000012</v>
      </c>
      <c r="L227" s="10"/>
      <c r="M227" s="10"/>
      <c r="O227" s="10"/>
      <c r="P227" s="24"/>
    </row>
    <row r="228" spans="1:16" x14ac:dyDescent="0.25">
      <c r="A228" s="1">
        <v>4.32</v>
      </c>
      <c r="B228" s="10">
        <f t="shared" si="40"/>
        <v>288</v>
      </c>
      <c r="C228" s="10">
        <f t="shared" si="41"/>
        <v>200</v>
      </c>
      <c r="D228" s="10">
        <f t="shared" si="42"/>
        <v>10</v>
      </c>
      <c r="E228" s="10">
        <f t="shared" si="43"/>
        <v>78</v>
      </c>
      <c r="F228" s="10">
        <f t="shared" si="44"/>
        <v>19.5</v>
      </c>
      <c r="G228" s="10">
        <f t="shared" si="45"/>
        <v>58.5</v>
      </c>
      <c r="H228" s="10">
        <f t="shared" si="46"/>
        <v>29.5</v>
      </c>
      <c r="I228" s="10">
        <f t="shared" si="47"/>
        <v>258.5</v>
      </c>
      <c r="J228" s="24">
        <f t="shared" si="48"/>
        <v>799904.59499999997</v>
      </c>
      <c r="L228" s="10"/>
      <c r="M228" s="10"/>
      <c r="O228" s="10"/>
      <c r="P228" s="24"/>
    </row>
    <row r="229" spans="1:16" x14ac:dyDescent="0.25">
      <c r="A229" s="1">
        <v>4.34</v>
      </c>
      <c r="B229" s="10">
        <f t="shared" si="40"/>
        <v>289.33333333333331</v>
      </c>
      <c r="C229" s="10">
        <f t="shared" si="41"/>
        <v>200</v>
      </c>
      <c r="D229" s="10">
        <f t="shared" si="42"/>
        <v>10</v>
      </c>
      <c r="E229" s="10">
        <f t="shared" si="43"/>
        <v>79.333333333333314</v>
      </c>
      <c r="F229" s="10">
        <f t="shared" si="44"/>
        <v>19.833333333333329</v>
      </c>
      <c r="G229" s="10">
        <f t="shared" si="45"/>
        <v>59.499999999999986</v>
      </c>
      <c r="H229" s="10">
        <f t="shared" si="46"/>
        <v>29.833333333333329</v>
      </c>
      <c r="I229" s="10">
        <f t="shared" si="47"/>
        <v>259.5</v>
      </c>
      <c r="J229" s="24">
        <f t="shared" si="48"/>
        <v>808943.06499999983</v>
      </c>
      <c r="L229" s="10"/>
      <c r="M229" s="10"/>
      <c r="O229" s="10"/>
      <c r="P229" s="24"/>
    </row>
    <row r="230" spans="1:16" x14ac:dyDescent="0.25">
      <c r="A230" s="1">
        <v>4.3600000000000003</v>
      </c>
      <c r="B230" s="10">
        <f t="shared" si="40"/>
        <v>290.66666666666669</v>
      </c>
      <c r="C230" s="10">
        <f t="shared" si="41"/>
        <v>200</v>
      </c>
      <c r="D230" s="10">
        <f t="shared" si="42"/>
        <v>10</v>
      </c>
      <c r="E230" s="10">
        <f t="shared" si="43"/>
        <v>80.666666666666686</v>
      </c>
      <c r="F230" s="10">
        <f t="shared" si="44"/>
        <v>20.166666666666671</v>
      </c>
      <c r="G230" s="10">
        <f t="shared" si="45"/>
        <v>60.500000000000014</v>
      </c>
      <c r="H230" s="10">
        <f t="shared" si="46"/>
        <v>30.166666666666671</v>
      </c>
      <c r="I230" s="10">
        <f t="shared" si="47"/>
        <v>260.5</v>
      </c>
      <c r="J230" s="24">
        <f t="shared" si="48"/>
        <v>817981.53500000015</v>
      </c>
      <c r="L230" s="10"/>
      <c r="M230" s="10"/>
      <c r="O230" s="10"/>
      <c r="P230" s="24"/>
    </row>
    <row r="231" spans="1:16" x14ac:dyDescent="0.25">
      <c r="A231" s="1">
        <v>4.38</v>
      </c>
      <c r="B231" s="10">
        <f t="shared" si="40"/>
        <v>292</v>
      </c>
      <c r="C231" s="10">
        <f t="shared" si="41"/>
        <v>200</v>
      </c>
      <c r="D231" s="10">
        <f t="shared" si="42"/>
        <v>10</v>
      </c>
      <c r="E231" s="10">
        <f t="shared" si="43"/>
        <v>82</v>
      </c>
      <c r="F231" s="10">
        <f t="shared" si="44"/>
        <v>20.5</v>
      </c>
      <c r="G231" s="10">
        <f t="shared" si="45"/>
        <v>61.5</v>
      </c>
      <c r="H231" s="10">
        <f t="shared" si="46"/>
        <v>30.5</v>
      </c>
      <c r="I231" s="10">
        <f t="shared" si="47"/>
        <v>261.5</v>
      </c>
      <c r="J231" s="24">
        <f t="shared" si="48"/>
        <v>827020.005</v>
      </c>
      <c r="L231" s="10"/>
      <c r="M231" s="10"/>
      <c r="O231" s="10"/>
      <c r="P231" s="24"/>
    </row>
    <row r="232" spans="1:16" x14ac:dyDescent="0.25">
      <c r="A232" s="1">
        <v>4.4000000000000004</v>
      </c>
      <c r="B232" s="10">
        <f t="shared" si="40"/>
        <v>293.33333333333331</v>
      </c>
      <c r="C232" s="10">
        <f t="shared" si="41"/>
        <v>200</v>
      </c>
      <c r="D232" s="10">
        <f t="shared" si="42"/>
        <v>10</v>
      </c>
      <c r="E232" s="10">
        <f t="shared" si="43"/>
        <v>83.333333333333314</v>
      </c>
      <c r="F232" s="10">
        <f t="shared" si="44"/>
        <v>20.833333333333329</v>
      </c>
      <c r="G232" s="10">
        <f t="shared" si="45"/>
        <v>62.499999999999986</v>
      </c>
      <c r="H232" s="10">
        <f t="shared" si="46"/>
        <v>30.833333333333329</v>
      </c>
      <c r="I232" s="10">
        <f t="shared" si="47"/>
        <v>262.5</v>
      </c>
      <c r="J232" s="24">
        <f t="shared" si="48"/>
        <v>836058.47499999986</v>
      </c>
      <c r="L232" s="10"/>
      <c r="M232" s="10"/>
      <c r="O232" s="10"/>
      <c r="P232" s="24"/>
    </row>
    <row r="233" spans="1:16" x14ac:dyDescent="0.25">
      <c r="A233" s="1">
        <v>4.42</v>
      </c>
      <c r="B233" s="10">
        <f t="shared" si="40"/>
        <v>294.66666666666669</v>
      </c>
      <c r="C233" s="10">
        <f t="shared" si="41"/>
        <v>200</v>
      </c>
      <c r="D233" s="10">
        <f t="shared" si="42"/>
        <v>10</v>
      </c>
      <c r="E233" s="10">
        <f t="shared" si="43"/>
        <v>84.666666666666686</v>
      </c>
      <c r="F233" s="10">
        <f t="shared" si="44"/>
        <v>21.166666666666671</v>
      </c>
      <c r="G233" s="10">
        <f t="shared" si="45"/>
        <v>63.500000000000014</v>
      </c>
      <c r="H233" s="10">
        <f t="shared" si="46"/>
        <v>31.166666666666671</v>
      </c>
      <c r="I233" s="10">
        <f t="shared" si="47"/>
        <v>263.5</v>
      </c>
      <c r="J233" s="24">
        <f t="shared" si="48"/>
        <v>845096.94500000018</v>
      </c>
      <c r="L233" s="10"/>
      <c r="M233" s="10"/>
      <c r="O233" s="10"/>
      <c r="P233" s="24"/>
    </row>
    <row r="234" spans="1:16" x14ac:dyDescent="0.25">
      <c r="A234" s="1">
        <v>4.4400000000000004</v>
      </c>
      <c r="B234" s="10">
        <f t="shared" si="40"/>
        <v>296.00000000000006</v>
      </c>
      <c r="C234" s="10">
        <f t="shared" si="41"/>
        <v>200</v>
      </c>
      <c r="D234" s="10">
        <f t="shared" si="42"/>
        <v>10</v>
      </c>
      <c r="E234" s="10">
        <f t="shared" si="43"/>
        <v>86.000000000000057</v>
      </c>
      <c r="F234" s="10">
        <f t="shared" si="44"/>
        <v>21.500000000000014</v>
      </c>
      <c r="G234" s="10">
        <f t="shared" si="45"/>
        <v>64.500000000000043</v>
      </c>
      <c r="H234" s="10">
        <f t="shared" si="46"/>
        <v>31.500000000000014</v>
      </c>
      <c r="I234" s="10">
        <f t="shared" si="47"/>
        <v>264.50000000000006</v>
      </c>
      <c r="J234" s="24">
        <f t="shared" si="48"/>
        <v>854135.41500000039</v>
      </c>
      <c r="L234" s="10"/>
      <c r="M234" s="10"/>
      <c r="O234" s="10"/>
      <c r="P234" s="24"/>
    </row>
    <row r="235" spans="1:16" x14ac:dyDescent="0.25">
      <c r="A235" s="1">
        <v>4.46</v>
      </c>
      <c r="B235" s="10">
        <f t="shared" si="40"/>
        <v>297.33333333333331</v>
      </c>
      <c r="C235" s="10">
        <f t="shared" si="41"/>
        <v>200</v>
      </c>
      <c r="D235" s="10">
        <f t="shared" si="42"/>
        <v>10</v>
      </c>
      <c r="E235" s="10">
        <f t="shared" si="43"/>
        <v>87.333333333333314</v>
      </c>
      <c r="F235" s="10">
        <f t="shared" si="44"/>
        <v>21.833333333333329</v>
      </c>
      <c r="G235" s="10">
        <f t="shared" si="45"/>
        <v>65.499999999999986</v>
      </c>
      <c r="H235" s="10">
        <f t="shared" si="46"/>
        <v>31.833333333333329</v>
      </c>
      <c r="I235" s="10">
        <f t="shared" si="47"/>
        <v>265.5</v>
      </c>
      <c r="J235" s="24">
        <f t="shared" si="48"/>
        <v>863173.88499999989</v>
      </c>
      <c r="L235" s="10"/>
      <c r="M235" s="10"/>
      <c r="O235" s="10"/>
      <c r="P235" s="24"/>
    </row>
    <row r="236" spans="1:16" x14ac:dyDescent="0.25">
      <c r="A236" s="1">
        <v>4.4800000000000004</v>
      </c>
      <c r="B236" s="10">
        <f t="shared" si="40"/>
        <v>298.66666666666674</v>
      </c>
      <c r="C236" s="10">
        <f t="shared" si="41"/>
        <v>200</v>
      </c>
      <c r="D236" s="10">
        <f t="shared" si="42"/>
        <v>10</v>
      </c>
      <c r="E236" s="10">
        <f t="shared" si="43"/>
        <v>88.666666666666742</v>
      </c>
      <c r="F236" s="10">
        <f t="shared" si="44"/>
        <v>22.166666666666686</v>
      </c>
      <c r="G236" s="10">
        <f t="shared" si="45"/>
        <v>66.500000000000057</v>
      </c>
      <c r="H236" s="10">
        <f t="shared" si="46"/>
        <v>32.166666666666686</v>
      </c>
      <c r="I236" s="10">
        <f t="shared" si="47"/>
        <v>266.50000000000006</v>
      </c>
      <c r="J236" s="24">
        <f t="shared" si="48"/>
        <v>872212.35500000056</v>
      </c>
      <c r="L236" s="10"/>
      <c r="M236" s="10"/>
      <c r="O236" s="10"/>
      <c r="P236" s="24"/>
    </row>
    <row r="237" spans="1:16" x14ac:dyDescent="0.25">
      <c r="A237" s="1">
        <v>4.5</v>
      </c>
      <c r="B237" s="10">
        <f t="shared" si="40"/>
        <v>300</v>
      </c>
      <c r="C237" s="10">
        <f t="shared" si="41"/>
        <v>200</v>
      </c>
      <c r="D237" s="10">
        <f t="shared" si="42"/>
        <v>10</v>
      </c>
      <c r="E237" s="10">
        <f t="shared" si="43"/>
        <v>90</v>
      </c>
      <c r="F237" s="10">
        <f t="shared" si="44"/>
        <v>22.5</v>
      </c>
      <c r="G237" s="10">
        <f t="shared" si="45"/>
        <v>67.5</v>
      </c>
      <c r="H237" s="10">
        <f t="shared" si="46"/>
        <v>32.5</v>
      </c>
      <c r="I237" s="10">
        <f t="shared" si="47"/>
        <v>267.5</v>
      </c>
      <c r="J237" s="24">
        <f t="shared" si="48"/>
        <v>881250.82499999995</v>
      </c>
      <c r="L237" s="10"/>
      <c r="M237" s="10"/>
      <c r="O237" s="10"/>
      <c r="P237" s="24"/>
    </row>
    <row r="238" spans="1:16" x14ac:dyDescent="0.25">
      <c r="A238" s="1">
        <v>4.5199999999999996</v>
      </c>
      <c r="B238" s="10">
        <f t="shared" si="40"/>
        <v>301.33333333333326</v>
      </c>
      <c r="C238" s="10">
        <f t="shared" si="41"/>
        <v>200</v>
      </c>
      <c r="D238" s="10">
        <f t="shared" si="42"/>
        <v>10</v>
      </c>
      <c r="E238" s="10">
        <f t="shared" si="43"/>
        <v>91.333333333333258</v>
      </c>
      <c r="F238" s="10">
        <f t="shared" si="44"/>
        <v>22.833333333333314</v>
      </c>
      <c r="G238" s="10">
        <f t="shared" si="45"/>
        <v>68.499999999999943</v>
      </c>
      <c r="H238" s="10">
        <f t="shared" si="46"/>
        <v>32.833333333333314</v>
      </c>
      <c r="I238" s="10">
        <f t="shared" si="47"/>
        <v>268.49999999999994</v>
      </c>
      <c r="J238" s="24">
        <f t="shared" si="48"/>
        <v>890289.29499999946</v>
      </c>
      <c r="L238" s="10"/>
      <c r="M238" s="10"/>
      <c r="O238" s="10"/>
      <c r="P238" s="24"/>
    </row>
    <row r="239" spans="1:16" x14ac:dyDescent="0.25">
      <c r="A239" s="1">
        <v>4.54</v>
      </c>
      <c r="B239" s="10">
        <f t="shared" si="40"/>
        <v>302.66666666666669</v>
      </c>
      <c r="C239" s="10">
        <f t="shared" si="41"/>
        <v>200</v>
      </c>
      <c r="D239" s="10">
        <f t="shared" si="42"/>
        <v>10</v>
      </c>
      <c r="E239" s="10">
        <f t="shared" si="43"/>
        <v>92.666666666666686</v>
      </c>
      <c r="F239" s="10">
        <f t="shared" si="44"/>
        <v>23.166666666666671</v>
      </c>
      <c r="G239" s="10">
        <f t="shared" si="45"/>
        <v>69.500000000000014</v>
      </c>
      <c r="H239" s="10">
        <f t="shared" si="46"/>
        <v>33.166666666666671</v>
      </c>
      <c r="I239" s="10">
        <f t="shared" si="47"/>
        <v>269.5</v>
      </c>
      <c r="J239" s="24">
        <f t="shared" si="48"/>
        <v>899327.76500000013</v>
      </c>
      <c r="L239" s="10"/>
      <c r="M239" s="10"/>
      <c r="O239" s="10"/>
      <c r="P239" s="24"/>
    </row>
    <row r="240" spans="1:16" x14ac:dyDescent="0.25">
      <c r="A240" s="1">
        <v>4.5599999999999996</v>
      </c>
      <c r="B240" s="10">
        <f t="shared" si="40"/>
        <v>303.99999999999994</v>
      </c>
      <c r="C240" s="10">
        <f t="shared" si="41"/>
        <v>200</v>
      </c>
      <c r="D240" s="10">
        <f t="shared" si="42"/>
        <v>10</v>
      </c>
      <c r="E240" s="10">
        <f t="shared" si="43"/>
        <v>93.999999999999943</v>
      </c>
      <c r="F240" s="10">
        <f t="shared" si="44"/>
        <v>23.499999999999986</v>
      </c>
      <c r="G240" s="10">
        <f t="shared" si="45"/>
        <v>70.499999999999957</v>
      </c>
      <c r="H240" s="10">
        <f t="shared" si="46"/>
        <v>33.499999999999986</v>
      </c>
      <c r="I240" s="10">
        <f t="shared" si="47"/>
        <v>270.49999999999994</v>
      </c>
      <c r="J240" s="24">
        <f t="shared" si="48"/>
        <v>908366.23499999964</v>
      </c>
      <c r="L240" s="10"/>
      <c r="M240" s="10"/>
      <c r="O240" s="10"/>
      <c r="P240" s="24"/>
    </row>
    <row r="241" spans="1:16" x14ac:dyDescent="0.25">
      <c r="A241" s="1">
        <v>4.58</v>
      </c>
      <c r="B241" s="10">
        <f t="shared" si="40"/>
        <v>305.33333333333331</v>
      </c>
      <c r="C241" s="10">
        <f t="shared" si="41"/>
        <v>200</v>
      </c>
      <c r="D241" s="10">
        <f t="shared" si="42"/>
        <v>10</v>
      </c>
      <c r="E241" s="10">
        <f t="shared" si="43"/>
        <v>95.333333333333314</v>
      </c>
      <c r="F241" s="10">
        <f t="shared" si="44"/>
        <v>23.833333333333329</v>
      </c>
      <c r="G241" s="10">
        <f t="shared" si="45"/>
        <v>71.499999999999986</v>
      </c>
      <c r="H241" s="10">
        <f t="shared" si="46"/>
        <v>33.833333333333329</v>
      </c>
      <c r="I241" s="10">
        <f t="shared" si="47"/>
        <v>271.5</v>
      </c>
      <c r="J241" s="24">
        <f t="shared" si="48"/>
        <v>917404.70499999984</v>
      </c>
      <c r="L241" s="10"/>
      <c r="M241" s="10"/>
      <c r="O241" s="10"/>
      <c r="P241" s="24"/>
    </row>
    <row r="242" spans="1:16" x14ac:dyDescent="0.25">
      <c r="A242" s="1">
        <v>4.5999999999999996</v>
      </c>
      <c r="B242" s="10">
        <f t="shared" si="40"/>
        <v>306.66666666666669</v>
      </c>
      <c r="C242" s="10">
        <f t="shared" si="41"/>
        <v>200</v>
      </c>
      <c r="D242" s="10">
        <f t="shared" si="42"/>
        <v>10</v>
      </c>
      <c r="E242" s="10">
        <f t="shared" si="43"/>
        <v>96.666666666666686</v>
      </c>
      <c r="F242" s="10">
        <f t="shared" si="44"/>
        <v>24.166666666666671</v>
      </c>
      <c r="G242" s="10">
        <f t="shared" si="45"/>
        <v>72.500000000000014</v>
      </c>
      <c r="H242" s="10">
        <f t="shared" si="46"/>
        <v>34.166666666666671</v>
      </c>
      <c r="I242" s="10">
        <f t="shared" si="47"/>
        <v>272.5</v>
      </c>
      <c r="J242" s="24">
        <f t="shared" si="48"/>
        <v>926443.17500000016</v>
      </c>
      <c r="L242" s="10"/>
      <c r="M242" s="10"/>
      <c r="O242" s="10"/>
      <c r="P242" s="24"/>
    </row>
    <row r="243" spans="1:16" x14ac:dyDescent="0.25">
      <c r="A243" s="1">
        <v>4.62</v>
      </c>
      <c r="B243" s="10">
        <f t="shared" si="40"/>
        <v>308</v>
      </c>
      <c r="C243" s="10">
        <f t="shared" si="41"/>
        <v>200</v>
      </c>
      <c r="D243" s="10">
        <f t="shared" si="42"/>
        <v>10</v>
      </c>
      <c r="E243" s="10">
        <f t="shared" si="43"/>
        <v>98</v>
      </c>
      <c r="F243" s="10">
        <f t="shared" si="44"/>
        <v>24.5</v>
      </c>
      <c r="G243" s="10">
        <f t="shared" si="45"/>
        <v>73.5</v>
      </c>
      <c r="H243" s="10">
        <f t="shared" si="46"/>
        <v>34.5</v>
      </c>
      <c r="I243" s="10">
        <f t="shared" si="47"/>
        <v>273.5</v>
      </c>
      <c r="J243" s="24">
        <f t="shared" si="48"/>
        <v>935481.64500000002</v>
      </c>
      <c r="L243" s="10"/>
      <c r="M243" s="10"/>
      <c r="O243" s="10"/>
      <c r="P243" s="24"/>
    </row>
    <row r="244" spans="1:16" x14ac:dyDescent="0.25">
      <c r="A244" s="1">
        <v>4.6399999999999997</v>
      </c>
      <c r="B244" s="10">
        <f t="shared" si="40"/>
        <v>309.33333333333331</v>
      </c>
      <c r="C244" s="10">
        <f t="shared" si="41"/>
        <v>200</v>
      </c>
      <c r="D244" s="10">
        <f t="shared" si="42"/>
        <v>10</v>
      </c>
      <c r="E244" s="10">
        <f t="shared" si="43"/>
        <v>99.333333333333314</v>
      </c>
      <c r="F244" s="10">
        <f t="shared" si="44"/>
        <v>24.833333333333329</v>
      </c>
      <c r="G244" s="10">
        <f t="shared" si="45"/>
        <v>74.499999999999986</v>
      </c>
      <c r="H244" s="10">
        <f t="shared" si="46"/>
        <v>34.833333333333329</v>
      </c>
      <c r="I244" s="10">
        <f t="shared" si="47"/>
        <v>274.5</v>
      </c>
      <c r="J244" s="24">
        <f t="shared" si="48"/>
        <v>944520.11499999987</v>
      </c>
      <c r="L244" s="10"/>
      <c r="M244" s="10"/>
      <c r="O244" s="10"/>
      <c r="P244" s="24"/>
    </row>
    <row r="245" spans="1:16" x14ac:dyDescent="0.25">
      <c r="A245" s="1">
        <v>4.66</v>
      </c>
      <c r="B245" s="10">
        <f t="shared" si="40"/>
        <v>310.66666666666669</v>
      </c>
      <c r="C245" s="10">
        <f t="shared" si="41"/>
        <v>200</v>
      </c>
      <c r="D245" s="10">
        <f t="shared" si="42"/>
        <v>10</v>
      </c>
      <c r="E245" s="10">
        <f t="shared" si="43"/>
        <v>100.66666666666669</v>
      </c>
      <c r="F245" s="10">
        <f t="shared" si="44"/>
        <v>25.166666666666671</v>
      </c>
      <c r="G245" s="10">
        <f t="shared" si="45"/>
        <v>75.500000000000014</v>
      </c>
      <c r="H245" s="10">
        <f t="shared" si="46"/>
        <v>35.166666666666671</v>
      </c>
      <c r="I245" s="10">
        <f t="shared" si="47"/>
        <v>275.5</v>
      </c>
      <c r="J245" s="24">
        <f t="shared" si="48"/>
        <v>953558.58500000008</v>
      </c>
      <c r="L245" s="10"/>
      <c r="M245" s="10"/>
      <c r="O245" s="10"/>
      <c r="P245" s="24"/>
    </row>
    <row r="246" spans="1:16" x14ac:dyDescent="0.25">
      <c r="A246" s="1">
        <v>4.68</v>
      </c>
      <c r="B246" s="10">
        <f t="shared" si="40"/>
        <v>312</v>
      </c>
      <c r="C246" s="10">
        <f t="shared" si="41"/>
        <v>200</v>
      </c>
      <c r="D246" s="10">
        <f t="shared" si="42"/>
        <v>10</v>
      </c>
      <c r="E246" s="10">
        <f t="shared" si="43"/>
        <v>102</v>
      </c>
      <c r="F246" s="10">
        <f t="shared" si="44"/>
        <v>25.5</v>
      </c>
      <c r="G246" s="10">
        <f t="shared" si="45"/>
        <v>76.5</v>
      </c>
      <c r="H246" s="10">
        <f t="shared" si="46"/>
        <v>35.5</v>
      </c>
      <c r="I246" s="10">
        <f t="shared" si="47"/>
        <v>276.5</v>
      </c>
      <c r="J246" s="24">
        <f t="shared" si="48"/>
        <v>962597.05500000005</v>
      </c>
      <c r="L246" s="10"/>
      <c r="M246" s="10"/>
      <c r="O246" s="10"/>
      <c r="P246" s="24"/>
    </row>
    <row r="247" spans="1:16" x14ac:dyDescent="0.25">
      <c r="A247" s="1">
        <v>4.7</v>
      </c>
      <c r="B247" s="10">
        <f t="shared" si="40"/>
        <v>313.33333333333331</v>
      </c>
      <c r="C247" s="10">
        <f t="shared" si="41"/>
        <v>200</v>
      </c>
      <c r="D247" s="10">
        <f t="shared" si="42"/>
        <v>10</v>
      </c>
      <c r="E247" s="10">
        <f t="shared" si="43"/>
        <v>103.33333333333331</v>
      </c>
      <c r="F247" s="10">
        <f t="shared" si="44"/>
        <v>25.833333333333329</v>
      </c>
      <c r="G247" s="10">
        <f t="shared" si="45"/>
        <v>77.499999999999986</v>
      </c>
      <c r="H247" s="10">
        <f t="shared" si="46"/>
        <v>35.833333333333329</v>
      </c>
      <c r="I247" s="10">
        <f t="shared" si="47"/>
        <v>277.5</v>
      </c>
      <c r="J247" s="24">
        <f t="shared" si="48"/>
        <v>971635.52499999991</v>
      </c>
      <c r="L247" s="10"/>
      <c r="M247" s="10"/>
      <c r="O247" s="10"/>
      <c r="P247" s="24"/>
    </row>
    <row r="248" spans="1:16" x14ac:dyDescent="0.25">
      <c r="A248" s="1">
        <v>4.72</v>
      </c>
      <c r="B248" s="10">
        <f t="shared" si="40"/>
        <v>314.66666666666669</v>
      </c>
      <c r="C248" s="10">
        <f t="shared" si="41"/>
        <v>200</v>
      </c>
      <c r="D248" s="10">
        <f t="shared" si="42"/>
        <v>10</v>
      </c>
      <c r="E248" s="10">
        <f t="shared" si="43"/>
        <v>104.66666666666669</v>
      </c>
      <c r="F248" s="10">
        <f t="shared" si="44"/>
        <v>26.166666666666671</v>
      </c>
      <c r="G248" s="10">
        <f t="shared" si="45"/>
        <v>78.500000000000014</v>
      </c>
      <c r="H248" s="10">
        <f t="shared" si="46"/>
        <v>36.166666666666671</v>
      </c>
      <c r="I248" s="10">
        <f t="shared" si="47"/>
        <v>278.5</v>
      </c>
      <c r="J248" s="24">
        <f t="shared" si="48"/>
        <v>980673.99500000011</v>
      </c>
      <c r="L248" s="10"/>
      <c r="M248" s="10"/>
      <c r="O248" s="10"/>
      <c r="P248" s="24"/>
    </row>
    <row r="249" spans="1:16" x14ac:dyDescent="0.25">
      <c r="A249" s="1">
        <v>4.74</v>
      </c>
      <c r="B249" s="10">
        <f t="shared" si="40"/>
        <v>316</v>
      </c>
      <c r="C249" s="10">
        <f t="shared" si="41"/>
        <v>200</v>
      </c>
      <c r="D249" s="10">
        <f t="shared" si="42"/>
        <v>10</v>
      </c>
      <c r="E249" s="10">
        <f t="shared" si="43"/>
        <v>106</v>
      </c>
      <c r="F249" s="10">
        <f t="shared" si="44"/>
        <v>26.5</v>
      </c>
      <c r="G249" s="10">
        <f t="shared" si="45"/>
        <v>79.5</v>
      </c>
      <c r="H249" s="10">
        <f t="shared" si="46"/>
        <v>36.5</v>
      </c>
      <c r="I249" s="10">
        <f t="shared" si="47"/>
        <v>279.5</v>
      </c>
      <c r="J249" s="24">
        <f t="shared" si="48"/>
        <v>989712.46499999997</v>
      </c>
      <c r="L249" s="10"/>
      <c r="M249" s="10"/>
      <c r="O249" s="10"/>
      <c r="P249" s="24"/>
    </row>
    <row r="250" spans="1:16" x14ac:dyDescent="0.25">
      <c r="A250" s="1">
        <v>4.76</v>
      </c>
      <c r="B250" s="10">
        <f t="shared" si="40"/>
        <v>317.33333333333331</v>
      </c>
      <c r="C250" s="10">
        <f t="shared" si="41"/>
        <v>200</v>
      </c>
      <c r="D250" s="10">
        <f t="shared" si="42"/>
        <v>10</v>
      </c>
      <c r="E250" s="10">
        <f t="shared" si="43"/>
        <v>107.33333333333331</v>
      </c>
      <c r="F250" s="10">
        <f t="shared" si="44"/>
        <v>26.833333333333329</v>
      </c>
      <c r="G250" s="10">
        <f t="shared" si="45"/>
        <v>80.499999999999986</v>
      </c>
      <c r="H250" s="10">
        <f t="shared" si="46"/>
        <v>36.833333333333329</v>
      </c>
      <c r="I250" s="10">
        <f t="shared" si="47"/>
        <v>280.5</v>
      </c>
      <c r="J250" s="24">
        <f t="shared" si="48"/>
        <v>998750.93499999982</v>
      </c>
      <c r="L250" s="10"/>
      <c r="M250" s="10"/>
      <c r="O250" s="10"/>
      <c r="P250" s="24"/>
    </row>
    <row r="251" spans="1:16" x14ac:dyDescent="0.25">
      <c r="A251" s="1">
        <v>4.78</v>
      </c>
      <c r="B251" s="10">
        <f t="shared" si="40"/>
        <v>318.66666666666669</v>
      </c>
      <c r="C251" s="10">
        <f t="shared" si="41"/>
        <v>200</v>
      </c>
      <c r="D251" s="10">
        <f t="shared" si="42"/>
        <v>10</v>
      </c>
      <c r="E251" s="10">
        <f t="shared" si="43"/>
        <v>108.66666666666669</v>
      </c>
      <c r="F251" s="10">
        <f t="shared" si="44"/>
        <v>27.166666666666671</v>
      </c>
      <c r="G251" s="10">
        <f t="shared" si="45"/>
        <v>81.500000000000014</v>
      </c>
      <c r="H251" s="10">
        <f t="shared" si="46"/>
        <v>37.166666666666671</v>
      </c>
      <c r="I251" s="10">
        <f t="shared" si="47"/>
        <v>281.5</v>
      </c>
      <c r="J251" s="24">
        <f t="shared" si="48"/>
        <v>1007789.4050000001</v>
      </c>
      <c r="L251" s="10"/>
      <c r="M251" s="10"/>
      <c r="O251" s="10"/>
      <c r="P251" s="24"/>
    </row>
    <row r="252" spans="1:16" x14ac:dyDescent="0.25">
      <c r="A252" s="1">
        <v>4.8</v>
      </c>
      <c r="B252" s="10">
        <f t="shared" si="40"/>
        <v>320</v>
      </c>
      <c r="C252" s="10">
        <f t="shared" si="41"/>
        <v>200</v>
      </c>
      <c r="D252" s="10">
        <f t="shared" si="42"/>
        <v>10</v>
      </c>
      <c r="E252" s="10">
        <f t="shared" si="43"/>
        <v>110</v>
      </c>
      <c r="F252" s="10">
        <f t="shared" si="44"/>
        <v>27.5</v>
      </c>
      <c r="G252" s="10">
        <f t="shared" si="45"/>
        <v>82.5</v>
      </c>
      <c r="H252" s="10">
        <f t="shared" si="46"/>
        <v>37.5</v>
      </c>
      <c r="I252" s="10">
        <f t="shared" si="47"/>
        <v>282.5</v>
      </c>
      <c r="J252" s="24">
        <f t="shared" si="48"/>
        <v>1016827.875</v>
      </c>
      <c r="L252" s="10"/>
      <c r="M252" s="10"/>
      <c r="O252" s="10"/>
      <c r="P252" s="24"/>
    </row>
    <row r="253" spans="1:16" x14ac:dyDescent="0.25">
      <c r="A253" s="1">
        <v>4.82</v>
      </c>
      <c r="B253" s="10">
        <f t="shared" si="40"/>
        <v>321.33333333333331</v>
      </c>
      <c r="C253" s="10">
        <f t="shared" si="41"/>
        <v>200</v>
      </c>
      <c r="D253" s="10">
        <f t="shared" si="42"/>
        <v>10</v>
      </c>
      <c r="E253" s="10">
        <f t="shared" si="43"/>
        <v>111.33333333333331</v>
      </c>
      <c r="F253" s="10">
        <f t="shared" si="44"/>
        <v>27.833333333333329</v>
      </c>
      <c r="G253" s="10">
        <f t="shared" si="45"/>
        <v>83.499999999999986</v>
      </c>
      <c r="H253" s="10">
        <f t="shared" si="46"/>
        <v>37.833333333333329</v>
      </c>
      <c r="I253" s="10">
        <f t="shared" si="47"/>
        <v>283.5</v>
      </c>
      <c r="J253" s="24">
        <f t="shared" si="48"/>
        <v>1025866.3449999999</v>
      </c>
      <c r="L253" s="10"/>
      <c r="M253" s="10"/>
      <c r="O253" s="10"/>
      <c r="P253" s="24"/>
    </row>
    <row r="254" spans="1:16" x14ac:dyDescent="0.25">
      <c r="A254" s="1">
        <v>4.84</v>
      </c>
      <c r="B254" s="10">
        <f t="shared" si="40"/>
        <v>322.66666666666669</v>
      </c>
      <c r="C254" s="10">
        <f t="shared" si="41"/>
        <v>200</v>
      </c>
      <c r="D254" s="10">
        <f t="shared" si="42"/>
        <v>10</v>
      </c>
      <c r="E254" s="10">
        <f t="shared" si="43"/>
        <v>112.66666666666669</v>
      </c>
      <c r="F254" s="10">
        <f t="shared" si="44"/>
        <v>28.166666666666671</v>
      </c>
      <c r="G254" s="10">
        <f t="shared" si="45"/>
        <v>84.500000000000014</v>
      </c>
      <c r="H254" s="10">
        <f t="shared" si="46"/>
        <v>38.166666666666671</v>
      </c>
      <c r="I254" s="10">
        <f t="shared" si="47"/>
        <v>284.5</v>
      </c>
      <c r="J254" s="24">
        <f t="shared" si="48"/>
        <v>1034904.8150000002</v>
      </c>
      <c r="L254" s="10"/>
      <c r="M254" s="10"/>
      <c r="O254" s="10"/>
      <c r="P254" s="24"/>
    </row>
    <row r="255" spans="1:16" x14ac:dyDescent="0.25">
      <c r="A255" s="1">
        <v>4.8600000000000003</v>
      </c>
      <c r="B255" s="10">
        <f t="shared" si="40"/>
        <v>324</v>
      </c>
      <c r="C255" s="10">
        <f t="shared" si="41"/>
        <v>200</v>
      </c>
      <c r="D255" s="10">
        <f t="shared" si="42"/>
        <v>10</v>
      </c>
      <c r="E255" s="10">
        <f t="shared" si="43"/>
        <v>114</v>
      </c>
      <c r="F255" s="10">
        <f t="shared" si="44"/>
        <v>28.5</v>
      </c>
      <c r="G255" s="10">
        <f t="shared" si="45"/>
        <v>85.5</v>
      </c>
      <c r="H255" s="10">
        <f t="shared" si="46"/>
        <v>38.5</v>
      </c>
      <c r="I255" s="10">
        <f t="shared" si="47"/>
        <v>285.5</v>
      </c>
      <c r="J255" s="24">
        <f t="shared" si="48"/>
        <v>1043943.285</v>
      </c>
      <c r="L255" s="10"/>
      <c r="M255" s="10"/>
      <c r="O255" s="10"/>
      <c r="P255" s="24"/>
    </row>
    <row r="256" spans="1:16" x14ac:dyDescent="0.25">
      <c r="A256" s="1">
        <v>4.88</v>
      </c>
      <c r="B256" s="10">
        <f t="shared" si="40"/>
        <v>325.33333333333331</v>
      </c>
      <c r="C256" s="10">
        <f t="shared" si="41"/>
        <v>200</v>
      </c>
      <c r="D256" s="10">
        <f t="shared" si="42"/>
        <v>10</v>
      </c>
      <c r="E256" s="10">
        <f t="shared" si="43"/>
        <v>115.33333333333331</v>
      </c>
      <c r="F256" s="10">
        <f t="shared" si="44"/>
        <v>28.833333333333329</v>
      </c>
      <c r="G256" s="10">
        <f t="shared" si="45"/>
        <v>86.499999999999986</v>
      </c>
      <c r="H256" s="10">
        <f t="shared" si="46"/>
        <v>38.833333333333329</v>
      </c>
      <c r="I256" s="10">
        <f t="shared" si="47"/>
        <v>286.5</v>
      </c>
      <c r="J256" s="24">
        <f t="shared" si="48"/>
        <v>1052981.7549999999</v>
      </c>
      <c r="L256" s="10"/>
      <c r="M256" s="10"/>
      <c r="O256" s="10"/>
      <c r="P256" s="24"/>
    </row>
    <row r="257" spans="1:16" x14ac:dyDescent="0.25">
      <c r="A257" s="1">
        <v>4.9000000000000004</v>
      </c>
      <c r="B257" s="10">
        <f t="shared" si="40"/>
        <v>326.66666666666669</v>
      </c>
      <c r="C257" s="10">
        <f t="shared" si="41"/>
        <v>200</v>
      </c>
      <c r="D257" s="10">
        <f t="shared" si="42"/>
        <v>10</v>
      </c>
      <c r="E257" s="10">
        <f t="shared" si="43"/>
        <v>116.66666666666669</v>
      </c>
      <c r="F257" s="10">
        <f t="shared" si="44"/>
        <v>29.166666666666671</v>
      </c>
      <c r="G257" s="10">
        <f t="shared" si="45"/>
        <v>87.500000000000014</v>
      </c>
      <c r="H257" s="10">
        <f t="shared" si="46"/>
        <v>39.166666666666671</v>
      </c>
      <c r="I257" s="10">
        <f t="shared" si="47"/>
        <v>287.5</v>
      </c>
      <c r="J257" s="24">
        <f t="shared" si="48"/>
        <v>1062020.2250000001</v>
      </c>
      <c r="L257" s="10"/>
      <c r="M257" s="10"/>
      <c r="O257" s="10"/>
      <c r="P257" s="24"/>
    </row>
    <row r="258" spans="1:16" x14ac:dyDescent="0.25">
      <c r="A258" s="1">
        <v>4.92</v>
      </c>
      <c r="B258" s="10">
        <f t="shared" si="40"/>
        <v>328</v>
      </c>
      <c r="C258" s="10">
        <f t="shared" si="41"/>
        <v>200</v>
      </c>
      <c r="D258" s="10">
        <f t="shared" si="42"/>
        <v>10</v>
      </c>
      <c r="E258" s="10">
        <f t="shared" si="43"/>
        <v>118</v>
      </c>
      <c r="F258" s="10">
        <f t="shared" si="44"/>
        <v>29.5</v>
      </c>
      <c r="G258" s="10">
        <f t="shared" si="45"/>
        <v>88.5</v>
      </c>
      <c r="H258" s="10">
        <f t="shared" si="46"/>
        <v>39.5</v>
      </c>
      <c r="I258" s="10">
        <f t="shared" si="47"/>
        <v>288.5</v>
      </c>
      <c r="J258" s="24">
        <f t="shared" si="48"/>
        <v>1071058.6950000001</v>
      </c>
      <c r="L258" s="10"/>
      <c r="M258" s="10"/>
      <c r="O258" s="10"/>
      <c r="P258" s="24"/>
    </row>
    <row r="259" spans="1:16" x14ac:dyDescent="0.25">
      <c r="A259" s="1">
        <v>4.9400000000000004</v>
      </c>
      <c r="B259" s="10">
        <f t="shared" si="40"/>
        <v>329.33333333333337</v>
      </c>
      <c r="C259" s="10">
        <f t="shared" si="41"/>
        <v>200</v>
      </c>
      <c r="D259" s="10">
        <f t="shared" si="42"/>
        <v>10</v>
      </c>
      <c r="E259" s="10">
        <f t="shared" si="43"/>
        <v>119.33333333333337</v>
      </c>
      <c r="F259" s="10">
        <f t="shared" si="44"/>
        <v>29.833333333333343</v>
      </c>
      <c r="G259" s="10">
        <f t="shared" si="45"/>
        <v>89.500000000000028</v>
      </c>
      <c r="H259" s="10">
        <f t="shared" si="46"/>
        <v>39.833333333333343</v>
      </c>
      <c r="I259" s="10">
        <f t="shared" si="47"/>
        <v>289.5</v>
      </c>
      <c r="J259" s="24">
        <f t="shared" si="48"/>
        <v>1080097.1650000003</v>
      </c>
      <c r="L259" s="10"/>
      <c r="M259" s="10"/>
      <c r="O259" s="10"/>
      <c r="P259" s="24"/>
    </row>
    <row r="260" spans="1:16" x14ac:dyDescent="0.25">
      <c r="A260" s="1">
        <v>4.96</v>
      </c>
      <c r="B260" s="10">
        <f t="shared" si="40"/>
        <v>330.66666666666669</v>
      </c>
      <c r="C260" s="10">
        <f t="shared" si="41"/>
        <v>200</v>
      </c>
      <c r="D260" s="10">
        <f t="shared" si="42"/>
        <v>10</v>
      </c>
      <c r="E260" s="10">
        <f t="shared" si="43"/>
        <v>120.66666666666669</v>
      </c>
      <c r="F260" s="10">
        <f t="shared" si="44"/>
        <v>30.166666666666671</v>
      </c>
      <c r="G260" s="10">
        <f t="shared" si="45"/>
        <v>90.500000000000014</v>
      </c>
      <c r="H260" s="10">
        <f t="shared" si="46"/>
        <v>40.166666666666671</v>
      </c>
      <c r="I260" s="10">
        <f t="shared" si="47"/>
        <v>290.5</v>
      </c>
      <c r="J260" s="24">
        <f t="shared" si="48"/>
        <v>1089135.635</v>
      </c>
      <c r="L260" s="10"/>
      <c r="M260" s="10"/>
      <c r="O260" s="10"/>
      <c r="P260" s="24"/>
    </row>
    <row r="261" spans="1:16" x14ac:dyDescent="0.25">
      <c r="A261" s="1">
        <v>4.9800000000000004</v>
      </c>
      <c r="B261" s="10">
        <f t="shared" si="40"/>
        <v>332.00000000000006</v>
      </c>
      <c r="C261" s="10">
        <f t="shared" si="41"/>
        <v>200</v>
      </c>
      <c r="D261" s="10">
        <f t="shared" si="42"/>
        <v>10</v>
      </c>
      <c r="E261" s="10">
        <f t="shared" si="43"/>
        <v>122.00000000000006</v>
      </c>
      <c r="F261" s="10">
        <f t="shared" si="44"/>
        <v>30.500000000000014</v>
      </c>
      <c r="G261" s="10">
        <f t="shared" si="45"/>
        <v>91.500000000000043</v>
      </c>
      <c r="H261" s="10">
        <f t="shared" si="46"/>
        <v>40.500000000000014</v>
      </c>
      <c r="I261" s="10">
        <f t="shared" si="47"/>
        <v>291.50000000000006</v>
      </c>
      <c r="J261" s="24">
        <f t="shared" si="48"/>
        <v>1098174.1050000004</v>
      </c>
      <c r="L261" s="10"/>
      <c r="M261" s="10"/>
      <c r="O261" s="10"/>
      <c r="P261" s="24"/>
    </row>
    <row r="262" spans="1:16" x14ac:dyDescent="0.25">
      <c r="A262" s="1">
        <v>5</v>
      </c>
      <c r="B262" s="10">
        <f t="shared" si="40"/>
        <v>333.33333333333331</v>
      </c>
      <c r="C262" s="10">
        <f t="shared" si="41"/>
        <v>200</v>
      </c>
      <c r="D262" s="10">
        <f t="shared" si="42"/>
        <v>10</v>
      </c>
      <c r="E262" s="10">
        <f t="shared" si="43"/>
        <v>123.33333333333331</v>
      </c>
      <c r="F262" s="10">
        <f t="shared" si="44"/>
        <v>30.833333333333329</v>
      </c>
      <c r="G262" s="10">
        <f t="shared" si="45"/>
        <v>92.499999999999986</v>
      </c>
      <c r="H262" s="10">
        <f t="shared" si="46"/>
        <v>40.833333333333329</v>
      </c>
      <c r="I262" s="10">
        <f t="shared" si="47"/>
        <v>292.5</v>
      </c>
      <c r="J262" s="24">
        <f t="shared" si="48"/>
        <v>1107212.575</v>
      </c>
      <c r="L262" s="10"/>
      <c r="M262" s="10"/>
      <c r="O262" s="10"/>
      <c r="P262" s="24"/>
    </row>
    <row r="263" spans="1:16" x14ac:dyDescent="0.25">
      <c r="A263" s="1">
        <v>5.0199999999999996</v>
      </c>
      <c r="B263" s="10">
        <f t="shared" si="40"/>
        <v>334.66666666666663</v>
      </c>
      <c r="C263" s="10">
        <f t="shared" si="41"/>
        <v>200</v>
      </c>
      <c r="D263" s="10">
        <f t="shared" si="42"/>
        <v>10</v>
      </c>
      <c r="E263" s="10">
        <f t="shared" si="43"/>
        <v>124.66666666666663</v>
      </c>
      <c r="F263" s="10">
        <f t="shared" si="44"/>
        <v>31.166666666666657</v>
      </c>
      <c r="G263" s="10">
        <f t="shared" si="45"/>
        <v>93.499999999999972</v>
      </c>
      <c r="H263" s="10">
        <f t="shared" si="46"/>
        <v>41.166666666666657</v>
      </c>
      <c r="I263" s="10">
        <f t="shared" si="47"/>
        <v>293.5</v>
      </c>
      <c r="J263" s="24">
        <f t="shared" si="48"/>
        <v>1116251.0449999997</v>
      </c>
      <c r="L263" s="10"/>
      <c r="M263" s="10"/>
      <c r="O263" s="10"/>
      <c r="P263" s="24"/>
    </row>
    <row r="264" spans="1:16" x14ac:dyDescent="0.25">
      <c r="A264" s="1">
        <v>5.04</v>
      </c>
      <c r="B264" s="10">
        <f t="shared" si="40"/>
        <v>336</v>
      </c>
      <c r="C264" s="10">
        <f t="shared" si="41"/>
        <v>200</v>
      </c>
      <c r="D264" s="10">
        <f t="shared" si="42"/>
        <v>10</v>
      </c>
      <c r="E264" s="10">
        <f t="shared" si="43"/>
        <v>126</v>
      </c>
      <c r="F264" s="10">
        <f t="shared" si="44"/>
        <v>31.5</v>
      </c>
      <c r="G264" s="10">
        <f t="shared" si="45"/>
        <v>94.5</v>
      </c>
      <c r="H264" s="10">
        <f t="shared" si="46"/>
        <v>41.5</v>
      </c>
      <c r="I264" s="10">
        <f t="shared" si="47"/>
        <v>294.5</v>
      </c>
      <c r="J264" s="24">
        <f t="shared" si="48"/>
        <v>1125289.5149999999</v>
      </c>
      <c r="L264" s="10"/>
      <c r="M264" s="10"/>
      <c r="O264" s="10"/>
      <c r="P264" s="24"/>
    </row>
    <row r="265" spans="1:16" x14ac:dyDescent="0.25">
      <c r="A265" s="1">
        <v>5.0599999999999996</v>
      </c>
      <c r="B265" s="10">
        <f t="shared" si="40"/>
        <v>337.33333333333326</v>
      </c>
      <c r="C265" s="10">
        <f t="shared" si="41"/>
        <v>200</v>
      </c>
      <c r="D265" s="10">
        <f t="shared" si="42"/>
        <v>10</v>
      </c>
      <c r="E265" s="10">
        <f t="shared" si="43"/>
        <v>127.33333333333326</v>
      </c>
      <c r="F265" s="10">
        <f t="shared" si="44"/>
        <v>31.833333333333314</v>
      </c>
      <c r="G265" s="10">
        <f t="shared" si="45"/>
        <v>95.499999999999943</v>
      </c>
      <c r="H265" s="10">
        <f t="shared" si="46"/>
        <v>41.833333333333314</v>
      </c>
      <c r="I265" s="10">
        <f t="shared" si="47"/>
        <v>295.49999999999994</v>
      </c>
      <c r="J265" s="24">
        <f t="shared" si="48"/>
        <v>1134327.9849999994</v>
      </c>
      <c r="L265" s="10"/>
      <c r="M265" s="10"/>
      <c r="O265" s="10"/>
      <c r="P265" s="24"/>
    </row>
    <row r="266" spans="1:16" x14ac:dyDescent="0.25">
      <c r="A266" s="1">
        <v>5.08</v>
      </c>
      <c r="B266" s="10">
        <f t="shared" si="40"/>
        <v>338.66666666666669</v>
      </c>
      <c r="C266" s="10">
        <f t="shared" si="41"/>
        <v>200</v>
      </c>
      <c r="D266" s="10">
        <f t="shared" si="42"/>
        <v>10</v>
      </c>
      <c r="E266" s="10">
        <f t="shared" si="43"/>
        <v>128.66666666666669</v>
      </c>
      <c r="F266" s="10">
        <f t="shared" si="44"/>
        <v>32.166666666666671</v>
      </c>
      <c r="G266" s="10">
        <f t="shared" si="45"/>
        <v>96.500000000000014</v>
      </c>
      <c r="H266" s="10">
        <f t="shared" si="46"/>
        <v>42.166666666666671</v>
      </c>
      <c r="I266" s="10">
        <f t="shared" si="47"/>
        <v>296.5</v>
      </c>
      <c r="J266" s="24">
        <f t="shared" si="48"/>
        <v>1143366.4550000001</v>
      </c>
      <c r="L266" s="10"/>
      <c r="M266" s="10"/>
      <c r="O266" s="10"/>
      <c r="P266" s="24"/>
    </row>
    <row r="267" spans="1:16" x14ac:dyDescent="0.25">
      <c r="A267" s="1">
        <v>5.0999999999999996</v>
      </c>
      <c r="B267" s="10">
        <f t="shared" si="40"/>
        <v>340</v>
      </c>
      <c r="C267" s="10">
        <f t="shared" si="41"/>
        <v>200</v>
      </c>
      <c r="D267" s="10">
        <f t="shared" si="42"/>
        <v>10</v>
      </c>
      <c r="E267" s="10">
        <f t="shared" si="43"/>
        <v>130</v>
      </c>
      <c r="F267" s="10">
        <f t="shared" si="44"/>
        <v>32.5</v>
      </c>
      <c r="G267" s="10">
        <f t="shared" si="45"/>
        <v>97.5</v>
      </c>
      <c r="H267" s="10">
        <f t="shared" si="46"/>
        <v>42.5</v>
      </c>
      <c r="I267" s="10">
        <f t="shared" si="47"/>
        <v>297.5</v>
      </c>
      <c r="J267" s="24">
        <f t="shared" si="48"/>
        <v>1152404.925</v>
      </c>
      <c r="L267" s="10"/>
      <c r="M267" s="10"/>
      <c r="O267" s="10"/>
      <c r="P267" s="24"/>
    </row>
    <row r="268" spans="1:16" x14ac:dyDescent="0.25">
      <c r="A268" s="1">
        <v>5.12</v>
      </c>
      <c r="B268" s="10">
        <f>(A268*B$3)/B$2</f>
        <v>341.33333333333331</v>
      </c>
      <c r="C268" s="10">
        <f>IF(B268&lt;B$7+H$8,IF((B268-D268)&lt;0,0,B268-D268),B$7)</f>
        <v>200</v>
      </c>
      <c r="D268" s="10">
        <f>H$8</f>
        <v>10</v>
      </c>
      <c r="E268" s="10">
        <f>IF(B268-C268-D268&lt;0,0,B268-C268-D268)</f>
        <v>131.33333333333331</v>
      </c>
      <c r="F268" s="10">
        <f>E268-G268</f>
        <v>32.833333333333329</v>
      </c>
      <c r="G268" s="10">
        <f>IF((E268*E$8)&lt;$C$9,E268*E$8,$C$9)</f>
        <v>98.499999999999986</v>
      </c>
      <c r="H268" s="10">
        <f>D268+F268</f>
        <v>42.833333333333329</v>
      </c>
      <c r="I268" s="10">
        <f>C268+G268</f>
        <v>298.5</v>
      </c>
      <c r="J268" s="24">
        <f>H268*$B$13</f>
        <v>1161443.3949999998</v>
      </c>
      <c r="L268" s="10"/>
      <c r="M268" s="10"/>
      <c r="O268" s="10"/>
      <c r="P268" s="24"/>
    </row>
    <row r="269" spans="1:16" x14ac:dyDescent="0.25">
      <c r="A269" s="1">
        <v>5.14</v>
      </c>
      <c r="B269" s="10">
        <f>(A269*B$3)/B$2</f>
        <v>342.66666666666669</v>
      </c>
      <c r="C269" s="10">
        <f>IF(B269&lt;B$7+H$8,IF((B269-D269)&lt;0,0,B269-D269),B$7)</f>
        <v>200</v>
      </c>
      <c r="D269" s="10">
        <f>H$8</f>
        <v>10</v>
      </c>
      <c r="E269" s="10">
        <f>IF(B269-C269-D269&lt;0,0,B269-C269-D269)</f>
        <v>132.66666666666669</v>
      </c>
      <c r="F269" s="10">
        <f>E269-G269</f>
        <v>33.166666666666671</v>
      </c>
      <c r="G269" s="10">
        <f>IF((E269*E$8)&lt;$C$9,E269*E$8,$C$9)</f>
        <v>99.500000000000014</v>
      </c>
      <c r="H269" s="10">
        <f>D269+F269</f>
        <v>43.166666666666671</v>
      </c>
      <c r="I269" s="10">
        <f>C269+G269</f>
        <v>299.5</v>
      </c>
      <c r="J269" s="24">
        <f>H269*$B$13</f>
        <v>1170481.8650000002</v>
      </c>
      <c r="L269" s="10"/>
      <c r="M269" s="10"/>
      <c r="O269" s="10"/>
      <c r="P269" s="24"/>
    </row>
    <row r="270" spans="1:16" x14ac:dyDescent="0.25">
      <c r="A270" s="1">
        <v>5.16</v>
      </c>
      <c r="B270" s="10">
        <f t="shared" ref="B270:B312" si="49">(A270*B$3)/B$2</f>
        <v>344</v>
      </c>
      <c r="C270" s="10">
        <f t="shared" ref="C270:C312" si="50">IF(B270&lt;B$7+H$8,IF((B270-D270)&lt;0,0,B270-D270),B$7)</f>
        <v>200</v>
      </c>
      <c r="D270" s="10">
        <f t="shared" ref="D270:D312" si="51">H$8</f>
        <v>10</v>
      </c>
      <c r="E270" s="10">
        <f t="shared" ref="E270:E312" si="52">IF(B270-C270-D270&lt;0,0,B270-C270-D270)</f>
        <v>134</v>
      </c>
      <c r="F270" s="10">
        <f t="shared" ref="F270:F312" si="53">E270-G270</f>
        <v>33.5</v>
      </c>
      <c r="G270" s="10">
        <f t="shared" ref="G270:G312" si="54">IF((E270*E$8)&lt;$C$9,E270*E$8,$C$9)</f>
        <v>100.5</v>
      </c>
      <c r="H270" s="10">
        <f t="shared" ref="H270:H312" si="55">D270+F270</f>
        <v>43.5</v>
      </c>
      <c r="I270" s="10">
        <f t="shared" ref="I270:I312" si="56">C270+G270</f>
        <v>300.5</v>
      </c>
      <c r="J270" s="24">
        <f t="shared" ref="J270:J312" si="57">H270*$B$13</f>
        <v>1179520.335</v>
      </c>
      <c r="L270" s="10"/>
      <c r="M270" s="10"/>
      <c r="O270" s="10"/>
      <c r="P270" s="24"/>
    </row>
    <row r="271" spans="1:16" x14ac:dyDescent="0.25">
      <c r="A271" s="1">
        <v>5.18</v>
      </c>
      <c r="B271" s="10">
        <f t="shared" si="49"/>
        <v>345.33333333333331</v>
      </c>
      <c r="C271" s="10">
        <f t="shared" si="50"/>
        <v>200</v>
      </c>
      <c r="D271" s="10">
        <f t="shared" si="51"/>
        <v>10</v>
      </c>
      <c r="E271" s="10">
        <f t="shared" si="52"/>
        <v>135.33333333333331</v>
      </c>
      <c r="F271" s="10">
        <f t="shared" si="53"/>
        <v>33.833333333333329</v>
      </c>
      <c r="G271" s="10">
        <f t="shared" si="54"/>
        <v>101.49999999999999</v>
      </c>
      <c r="H271" s="10">
        <f t="shared" si="55"/>
        <v>43.833333333333329</v>
      </c>
      <c r="I271" s="10">
        <f t="shared" si="56"/>
        <v>301.5</v>
      </c>
      <c r="J271" s="24">
        <f t="shared" si="57"/>
        <v>1188558.8049999999</v>
      </c>
      <c r="L271" s="10"/>
      <c r="M271" s="10"/>
      <c r="O271" s="10"/>
      <c r="P271" s="24"/>
    </row>
    <row r="272" spans="1:16" x14ac:dyDescent="0.25">
      <c r="A272" s="1">
        <v>5.2</v>
      </c>
      <c r="B272" s="10">
        <f t="shared" si="49"/>
        <v>346.66666666666669</v>
      </c>
      <c r="C272" s="10">
        <f t="shared" si="50"/>
        <v>200</v>
      </c>
      <c r="D272" s="10">
        <f t="shared" si="51"/>
        <v>10</v>
      </c>
      <c r="E272" s="10">
        <f t="shared" si="52"/>
        <v>136.66666666666669</v>
      </c>
      <c r="F272" s="10">
        <f t="shared" si="53"/>
        <v>34.166666666666671</v>
      </c>
      <c r="G272" s="10">
        <f t="shared" si="54"/>
        <v>102.50000000000001</v>
      </c>
      <c r="H272" s="10">
        <f t="shared" si="55"/>
        <v>44.166666666666671</v>
      </c>
      <c r="I272" s="10">
        <f t="shared" si="56"/>
        <v>302.5</v>
      </c>
      <c r="J272" s="24">
        <f t="shared" si="57"/>
        <v>1197597.2750000001</v>
      </c>
      <c r="L272" s="10"/>
      <c r="M272" s="10"/>
      <c r="O272" s="10"/>
      <c r="P272" s="24"/>
    </row>
    <row r="273" spans="1:16" x14ac:dyDescent="0.25">
      <c r="A273" s="1">
        <v>5.22</v>
      </c>
      <c r="B273" s="10">
        <f t="shared" si="49"/>
        <v>348</v>
      </c>
      <c r="C273" s="10">
        <f t="shared" si="50"/>
        <v>200</v>
      </c>
      <c r="D273" s="10">
        <f t="shared" si="51"/>
        <v>10</v>
      </c>
      <c r="E273" s="10">
        <f t="shared" si="52"/>
        <v>138</v>
      </c>
      <c r="F273" s="10">
        <f t="shared" si="53"/>
        <v>34.5</v>
      </c>
      <c r="G273" s="10">
        <f t="shared" si="54"/>
        <v>103.5</v>
      </c>
      <c r="H273" s="10">
        <f t="shared" si="55"/>
        <v>44.5</v>
      </c>
      <c r="I273" s="10">
        <f t="shared" si="56"/>
        <v>303.5</v>
      </c>
      <c r="J273" s="24">
        <f t="shared" si="57"/>
        <v>1206635.7449999999</v>
      </c>
      <c r="L273" s="10"/>
      <c r="M273" s="10"/>
      <c r="O273" s="10"/>
      <c r="P273" s="24"/>
    </row>
    <row r="274" spans="1:16" x14ac:dyDescent="0.25">
      <c r="A274" s="1">
        <v>5.24</v>
      </c>
      <c r="B274" s="10">
        <f t="shared" si="49"/>
        <v>349.33333333333331</v>
      </c>
      <c r="C274" s="10">
        <f t="shared" si="50"/>
        <v>200</v>
      </c>
      <c r="D274" s="10">
        <f t="shared" si="51"/>
        <v>10</v>
      </c>
      <c r="E274" s="10">
        <f t="shared" si="52"/>
        <v>139.33333333333331</v>
      </c>
      <c r="F274" s="10">
        <f t="shared" si="53"/>
        <v>34.833333333333329</v>
      </c>
      <c r="G274" s="10">
        <f t="shared" si="54"/>
        <v>104.49999999999999</v>
      </c>
      <c r="H274" s="10">
        <f t="shared" si="55"/>
        <v>44.833333333333329</v>
      </c>
      <c r="I274" s="10">
        <f t="shared" si="56"/>
        <v>304.5</v>
      </c>
      <c r="J274" s="24">
        <f t="shared" si="57"/>
        <v>1215674.2149999999</v>
      </c>
      <c r="L274" s="10"/>
      <c r="M274" s="10"/>
      <c r="O274" s="10"/>
      <c r="P274" s="24"/>
    </row>
    <row r="275" spans="1:16" x14ac:dyDescent="0.25">
      <c r="A275" s="1">
        <v>5.26</v>
      </c>
      <c r="B275" s="10">
        <f t="shared" si="49"/>
        <v>350.66666666666669</v>
      </c>
      <c r="C275" s="10">
        <f t="shared" si="50"/>
        <v>200</v>
      </c>
      <c r="D275" s="10">
        <f t="shared" si="51"/>
        <v>10</v>
      </c>
      <c r="E275" s="10">
        <f t="shared" si="52"/>
        <v>140.66666666666669</v>
      </c>
      <c r="F275" s="10">
        <f t="shared" si="53"/>
        <v>35.166666666666671</v>
      </c>
      <c r="G275" s="10">
        <f t="shared" si="54"/>
        <v>105.50000000000001</v>
      </c>
      <c r="H275" s="10">
        <f t="shared" si="55"/>
        <v>45.166666666666671</v>
      </c>
      <c r="I275" s="10">
        <f t="shared" si="56"/>
        <v>305.5</v>
      </c>
      <c r="J275" s="24">
        <f t="shared" si="57"/>
        <v>1224712.6850000001</v>
      </c>
      <c r="L275" s="10"/>
      <c r="M275" s="10"/>
      <c r="O275" s="10"/>
      <c r="P275" s="24"/>
    </row>
    <row r="276" spans="1:16" x14ac:dyDescent="0.25">
      <c r="A276" s="1">
        <v>5.28</v>
      </c>
      <c r="B276" s="10">
        <f t="shared" si="49"/>
        <v>352</v>
      </c>
      <c r="C276" s="10">
        <f t="shared" si="50"/>
        <v>200</v>
      </c>
      <c r="D276" s="10">
        <f t="shared" si="51"/>
        <v>10</v>
      </c>
      <c r="E276" s="10">
        <f t="shared" si="52"/>
        <v>142</v>
      </c>
      <c r="F276" s="10">
        <f t="shared" si="53"/>
        <v>35.5</v>
      </c>
      <c r="G276" s="10">
        <f t="shared" si="54"/>
        <v>106.5</v>
      </c>
      <c r="H276" s="10">
        <f t="shared" si="55"/>
        <v>45.5</v>
      </c>
      <c r="I276" s="10">
        <f t="shared" si="56"/>
        <v>306.5</v>
      </c>
      <c r="J276" s="24">
        <f t="shared" si="57"/>
        <v>1233751.155</v>
      </c>
      <c r="L276" s="10"/>
      <c r="M276" s="10"/>
      <c r="O276" s="10"/>
      <c r="P276" s="24"/>
    </row>
    <row r="277" spans="1:16" x14ac:dyDescent="0.25">
      <c r="A277" s="1">
        <v>5.3</v>
      </c>
      <c r="B277" s="10">
        <f t="shared" si="49"/>
        <v>353.33333333333331</v>
      </c>
      <c r="C277" s="10">
        <f t="shared" si="50"/>
        <v>200</v>
      </c>
      <c r="D277" s="10">
        <f t="shared" si="51"/>
        <v>10</v>
      </c>
      <c r="E277" s="10">
        <f t="shared" si="52"/>
        <v>143.33333333333331</v>
      </c>
      <c r="F277" s="10">
        <f t="shared" si="53"/>
        <v>35.833333333333329</v>
      </c>
      <c r="G277" s="10">
        <f t="shared" si="54"/>
        <v>107.49999999999999</v>
      </c>
      <c r="H277" s="10">
        <f t="shared" si="55"/>
        <v>45.833333333333329</v>
      </c>
      <c r="I277" s="10">
        <f t="shared" si="56"/>
        <v>307.5</v>
      </c>
      <c r="J277" s="24">
        <f t="shared" si="57"/>
        <v>1242789.6249999998</v>
      </c>
      <c r="L277" s="10"/>
      <c r="M277" s="10"/>
      <c r="O277" s="10"/>
      <c r="P277" s="24"/>
    </row>
    <row r="278" spans="1:16" x14ac:dyDescent="0.25">
      <c r="A278" s="1">
        <v>5.32</v>
      </c>
      <c r="B278" s="10">
        <f t="shared" si="49"/>
        <v>354.66666666666669</v>
      </c>
      <c r="C278" s="10">
        <f t="shared" si="50"/>
        <v>200</v>
      </c>
      <c r="D278" s="10">
        <f t="shared" si="51"/>
        <v>10</v>
      </c>
      <c r="E278" s="10">
        <f t="shared" si="52"/>
        <v>144.66666666666669</v>
      </c>
      <c r="F278" s="10">
        <f t="shared" si="53"/>
        <v>36.166666666666671</v>
      </c>
      <c r="G278" s="10">
        <f t="shared" si="54"/>
        <v>108.50000000000001</v>
      </c>
      <c r="H278" s="10">
        <f t="shared" si="55"/>
        <v>46.166666666666671</v>
      </c>
      <c r="I278" s="10">
        <f t="shared" si="56"/>
        <v>308.5</v>
      </c>
      <c r="J278" s="24">
        <f t="shared" si="57"/>
        <v>1251828.0950000002</v>
      </c>
      <c r="L278" s="10"/>
      <c r="M278" s="10"/>
      <c r="O278" s="10"/>
      <c r="P278" s="24"/>
    </row>
    <row r="279" spans="1:16" x14ac:dyDescent="0.25">
      <c r="A279" s="1">
        <v>5.34</v>
      </c>
      <c r="B279" s="10">
        <f t="shared" si="49"/>
        <v>356</v>
      </c>
      <c r="C279" s="10">
        <f t="shared" si="50"/>
        <v>200</v>
      </c>
      <c r="D279" s="10">
        <f t="shared" si="51"/>
        <v>10</v>
      </c>
      <c r="E279" s="10">
        <f t="shared" si="52"/>
        <v>146</v>
      </c>
      <c r="F279" s="10">
        <f t="shared" si="53"/>
        <v>36.5</v>
      </c>
      <c r="G279" s="10">
        <f t="shared" si="54"/>
        <v>109.5</v>
      </c>
      <c r="H279" s="10">
        <f t="shared" si="55"/>
        <v>46.5</v>
      </c>
      <c r="I279" s="10">
        <f t="shared" si="56"/>
        <v>309.5</v>
      </c>
      <c r="J279" s="24">
        <f t="shared" si="57"/>
        <v>1260866.5649999999</v>
      </c>
      <c r="L279" s="10"/>
      <c r="M279" s="10"/>
      <c r="O279" s="10"/>
      <c r="P279" s="24"/>
    </row>
    <row r="280" spans="1:16" x14ac:dyDescent="0.25">
      <c r="A280" s="1">
        <v>5.3599999999999897</v>
      </c>
      <c r="B280" s="10">
        <f t="shared" si="49"/>
        <v>357.33333333333263</v>
      </c>
      <c r="C280" s="10">
        <f t="shared" si="50"/>
        <v>200</v>
      </c>
      <c r="D280" s="10">
        <f t="shared" si="51"/>
        <v>10</v>
      </c>
      <c r="E280" s="10">
        <f t="shared" si="52"/>
        <v>147.33333333333263</v>
      </c>
      <c r="F280" s="10">
        <f t="shared" si="53"/>
        <v>36.833333333333158</v>
      </c>
      <c r="G280" s="10">
        <f t="shared" si="54"/>
        <v>110.49999999999947</v>
      </c>
      <c r="H280" s="10">
        <f t="shared" si="55"/>
        <v>46.833333333333158</v>
      </c>
      <c r="I280" s="10">
        <f t="shared" si="56"/>
        <v>310.49999999999949</v>
      </c>
      <c r="J280" s="24">
        <f t="shared" si="57"/>
        <v>1269905.0349999953</v>
      </c>
      <c r="L280" s="10"/>
      <c r="M280" s="10"/>
      <c r="O280" s="10"/>
      <c r="P280" s="24"/>
    </row>
    <row r="281" spans="1:16" x14ac:dyDescent="0.25">
      <c r="A281" s="1">
        <v>5.3799999999999901</v>
      </c>
      <c r="B281" s="10">
        <f t="shared" si="49"/>
        <v>358.666666666666</v>
      </c>
      <c r="C281" s="10">
        <f t="shared" si="50"/>
        <v>200</v>
      </c>
      <c r="D281" s="10">
        <f t="shared" si="51"/>
        <v>10</v>
      </c>
      <c r="E281" s="10">
        <f t="shared" si="52"/>
        <v>148.666666666666</v>
      </c>
      <c r="F281" s="10">
        <f t="shared" si="53"/>
        <v>37.166666666666501</v>
      </c>
      <c r="G281" s="10">
        <f t="shared" si="54"/>
        <v>111.4999999999995</v>
      </c>
      <c r="H281" s="10">
        <f t="shared" si="55"/>
        <v>47.166666666666501</v>
      </c>
      <c r="I281" s="10">
        <f t="shared" si="56"/>
        <v>311.49999999999949</v>
      </c>
      <c r="J281" s="24">
        <f t="shared" si="57"/>
        <v>1278943.5049999955</v>
      </c>
      <c r="L281" s="10"/>
      <c r="M281" s="10"/>
      <c r="O281" s="10"/>
      <c r="P281" s="24"/>
    </row>
    <row r="282" spans="1:16" x14ac:dyDescent="0.25">
      <c r="A282" s="1">
        <v>5.3999999999999897</v>
      </c>
      <c r="B282" s="10">
        <f t="shared" si="49"/>
        <v>359.99999999999932</v>
      </c>
      <c r="C282" s="10">
        <f t="shared" si="50"/>
        <v>200</v>
      </c>
      <c r="D282" s="10">
        <f t="shared" si="51"/>
        <v>10</v>
      </c>
      <c r="E282" s="10">
        <f t="shared" si="52"/>
        <v>149.99999999999932</v>
      </c>
      <c r="F282" s="10">
        <f t="shared" si="53"/>
        <v>37.499999999999829</v>
      </c>
      <c r="G282" s="10">
        <f t="shared" si="54"/>
        <v>112.49999999999949</v>
      </c>
      <c r="H282" s="10">
        <f t="shared" si="55"/>
        <v>47.499999999999829</v>
      </c>
      <c r="I282" s="10">
        <f t="shared" si="56"/>
        <v>312.49999999999949</v>
      </c>
      <c r="J282" s="24">
        <f t="shared" si="57"/>
        <v>1287981.9749999954</v>
      </c>
      <c r="L282" s="10"/>
      <c r="M282" s="10"/>
      <c r="O282" s="10"/>
      <c r="P282" s="24"/>
    </row>
    <row r="283" spans="1:16" x14ac:dyDescent="0.25">
      <c r="A283" s="1">
        <v>5.4199999999999902</v>
      </c>
      <c r="B283" s="10">
        <f t="shared" si="49"/>
        <v>361.33333333333263</v>
      </c>
      <c r="C283" s="10">
        <f t="shared" si="50"/>
        <v>200</v>
      </c>
      <c r="D283" s="10">
        <f t="shared" si="51"/>
        <v>10</v>
      </c>
      <c r="E283" s="10">
        <f t="shared" si="52"/>
        <v>151.33333333333263</v>
      </c>
      <c r="F283" s="10">
        <f t="shared" si="53"/>
        <v>37.833333333333158</v>
      </c>
      <c r="G283" s="10">
        <f t="shared" si="54"/>
        <v>113.49999999999947</v>
      </c>
      <c r="H283" s="10">
        <f t="shared" si="55"/>
        <v>47.833333333333158</v>
      </c>
      <c r="I283" s="10">
        <f t="shared" si="56"/>
        <v>313.49999999999949</v>
      </c>
      <c r="J283" s="24">
        <f t="shared" si="57"/>
        <v>1297020.4449999952</v>
      </c>
      <c r="L283" s="10"/>
      <c r="M283" s="10"/>
      <c r="O283" s="10"/>
      <c r="P283" s="24"/>
    </row>
    <row r="284" spans="1:16" x14ac:dyDescent="0.25">
      <c r="A284" s="1">
        <v>5.4399999999999897</v>
      </c>
      <c r="B284" s="10">
        <f t="shared" si="49"/>
        <v>362.666666666666</v>
      </c>
      <c r="C284" s="10">
        <f t="shared" si="50"/>
        <v>200</v>
      </c>
      <c r="D284" s="10">
        <f t="shared" si="51"/>
        <v>10</v>
      </c>
      <c r="E284" s="10">
        <f t="shared" si="52"/>
        <v>152.666666666666</v>
      </c>
      <c r="F284" s="10">
        <f t="shared" si="53"/>
        <v>38.166666666666501</v>
      </c>
      <c r="G284" s="10">
        <f t="shared" si="54"/>
        <v>114.4999999999995</v>
      </c>
      <c r="H284" s="10">
        <f t="shared" si="55"/>
        <v>48.166666666666501</v>
      </c>
      <c r="I284" s="10">
        <f t="shared" si="56"/>
        <v>314.49999999999949</v>
      </c>
      <c r="J284" s="24">
        <f t="shared" si="57"/>
        <v>1306058.9149999956</v>
      </c>
      <c r="L284" s="10"/>
      <c r="M284" s="10"/>
      <c r="O284" s="10"/>
      <c r="P284" s="24"/>
    </row>
    <row r="285" spans="1:16" x14ac:dyDescent="0.25">
      <c r="A285" s="1">
        <v>5.4599999999999902</v>
      </c>
      <c r="B285" s="10">
        <f t="shared" si="49"/>
        <v>363.99999999999937</v>
      </c>
      <c r="C285" s="10">
        <f t="shared" si="50"/>
        <v>200</v>
      </c>
      <c r="D285" s="10">
        <f t="shared" si="51"/>
        <v>10</v>
      </c>
      <c r="E285" s="10">
        <f t="shared" si="52"/>
        <v>153.99999999999937</v>
      </c>
      <c r="F285" s="10">
        <f t="shared" si="53"/>
        <v>38.499999999999844</v>
      </c>
      <c r="G285" s="10">
        <f t="shared" si="54"/>
        <v>115.49999999999953</v>
      </c>
      <c r="H285" s="10">
        <f t="shared" si="55"/>
        <v>48.499999999999844</v>
      </c>
      <c r="I285" s="10">
        <f t="shared" si="56"/>
        <v>315.49999999999955</v>
      </c>
      <c r="J285" s="24">
        <f t="shared" si="57"/>
        <v>1315097.3849999958</v>
      </c>
      <c r="L285" s="10"/>
      <c r="M285" s="10"/>
      <c r="O285" s="10"/>
      <c r="P285" s="24"/>
    </row>
    <row r="286" spans="1:16" x14ac:dyDescent="0.25">
      <c r="A286" s="1">
        <v>5.4799999999999898</v>
      </c>
      <c r="B286" s="10">
        <f t="shared" si="49"/>
        <v>365.33333333333263</v>
      </c>
      <c r="C286" s="10">
        <f t="shared" si="50"/>
        <v>200</v>
      </c>
      <c r="D286" s="10">
        <f t="shared" si="51"/>
        <v>10</v>
      </c>
      <c r="E286" s="10">
        <f t="shared" si="52"/>
        <v>155.33333333333263</v>
      </c>
      <c r="F286" s="10">
        <f t="shared" si="53"/>
        <v>38.833333333333158</v>
      </c>
      <c r="G286" s="10">
        <f t="shared" si="54"/>
        <v>116.49999999999947</v>
      </c>
      <c r="H286" s="10">
        <f t="shared" si="55"/>
        <v>48.833333333333158</v>
      </c>
      <c r="I286" s="10">
        <f t="shared" si="56"/>
        <v>316.49999999999949</v>
      </c>
      <c r="J286" s="24">
        <f t="shared" si="57"/>
        <v>1324135.8549999953</v>
      </c>
      <c r="L286" s="10"/>
      <c r="M286" s="10"/>
      <c r="O286" s="10"/>
      <c r="P286" s="24"/>
    </row>
    <row r="287" spans="1:16" x14ac:dyDescent="0.25">
      <c r="A287" s="1">
        <v>5.4999999999999902</v>
      </c>
      <c r="B287" s="10">
        <f t="shared" si="49"/>
        <v>366.66666666666606</v>
      </c>
      <c r="C287" s="10">
        <f t="shared" si="50"/>
        <v>200</v>
      </c>
      <c r="D287" s="10">
        <f t="shared" si="51"/>
        <v>10</v>
      </c>
      <c r="E287" s="10">
        <f t="shared" si="52"/>
        <v>156.66666666666606</v>
      </c>
      <c r="F287" s="10">
        <f t="shared" si="53"/>
        <v>39.166666666666515</v>
      </c>
      <c r="G287" s="10">
        <f t="shared" si="54"/>
        <v>117.49999999999955</v>
      </c>
      <c r="H287" s="10">
        <f t="shared" si="55"/>
        <v>49.166666666666515</v>
      </c>
      <c r="I287" s="10">
        <f t="shared" si="56"/>
        <v>317.49999999999955</v>
      </c>
      <c r="J287" s="24">
        <f t="shared" si="57"/>
        <v>1333174.324999996</v>
      </c>
      <c r="L287" s="10"/>
      <c r="M287" s="10"/>
      <c r="O287" s="10"/>
      <c r="P287" s="24"/>
    </row>
    <row r="288" spans="1:16" x14ac:dyDescent="0.25">
      <c r="A288" s="1">
        <v>5.5199999999999898</v>
      </c>
      <c r="B288" s="10">
        <f t="shared" si="49"/>
        <v>367.99999999999932</v>
      </c>
      <c r="C288" s="10">
        <f t="shared" si="50"/>
        <v>200</v>
      </c>
      <c r="D288" s="10">
        <f t="shared" si="51"/>
        <v>10</v>
      </c>
      <c r="E288" s="10">
        <f t="shared" si="52"/>
        <v>157.99999999999932</v>
      </c>
      <c r="F288" s="10">
        <f t="shared" si="53"/>
        <v>39.499999999999829</v>
      </c>
      <c r="G288" s="10">
        <f t="shared" si="54"/>
        <v>118.49999999999949</v>
      </c>
      <c r="H288" s="10">
        <f t="shared" si="55"/>
        <v>49.499999999999829</v>
      </c>
      <c r="I288" s="10">
        <f t="shared" si="56"/>
        <v>318.49999999999949</v>
      </c>
      <c r="J288" s="24">
        <f t="shared" si="57"/>
        <v>1342212.7949999953</v>
      </c>
      <c r="L288" s="10"/>
      <c r="M288" s="10"/>
      <c r="O288" s="10"/>
      <c r="P288" s="24"/>
    </row>
    <row r="289" spans="1:16" x14ac:dyDescent="0.25">
      <c r="A289" s="1">
        <v>5.5399999999999903</v>
      </c>
      <c r="B289" s="10">
        <f t="shared" si="49"/>
        <v>369.33333333333269</v>
      </c>
      <c r="C289" s="10">
        <f t="shared" si="50"/>
        <v>200</v>
      </c>
      <c r="D289" s="10">
        <f t="shared" si="51"/>
        <v>10</v>
      </c>
      <c r="E289" s="10">
        <f t="shared" si="52"/>
        <v>159.33333333333269</v>
      </c>
      <c r="F289" s="10">
        <f t="shared" si="53"/>
        <v>39.833333333333172</v>
      </c>
      <c r="G289" s="10">
        <f t="shared" si="54"/>
        <v>119.49999999999952</v>
      </c>
      <c r="H289" s="10">
        <f t="shared" si="55"/>
        <v>49.833333333333172</v>
      </c>
      <c r="I289" s="10">
        <f t="shared" si="56"/>
        <v>319.49999999999955</v>
      </c>
      <c r="J289" s="24">
        <f t="shared" si="57"/>
        <v>1351251.2649999957</v>
      </c>
      <c r="L289" s="10"/>
      <c r="M289" s="10"/>
      <c r="O289" s="10"/>
      <c r="P289" s="24"/>
    </row>
    <row r="290" spans="1:16" x14ac:dyDescent="0.25">
      <c r="A290" s="1">
        <v>5.5599999999999898</v>
      </c>
      <c r="B290" s="10">
        <f t="shared" si="49"/>
        <v>370.666666666666</v>
      </c>
      <c r="C290" s="10">
        <f t="shared" si="50"/>
        <v>200</v>
      </c>
      <c r="D290" s="10">
        <f t="shared" si="51"/>
        <v>10</v>
      </c>
      <c r="E290" s="10">
        <f t="shared" si="52"/>
        <v>160.666666666666</v>
      </c>
      <c r="F290" s="10">
        <f t="shared" si="53"/>
        <v>40.166666666666501</v>
      </c>
      <c r="G290" s="10">
        <f t="shared" si="54"/>
        <v>120.4999999999995</v>
      </c>
      <c r="H290" s="10">
        <f t="shared" si="55"/>
        <v>50.166666666666501</v>
      </c>
      <c r="I290" s="10">
        <f t="shared" si="56"/>
        <v>320.49999999999949</v>
      </c>
      <c r="J290" s="24">
        <f t="shared" si="57"/>
        <v>1360289.7349999954</v>
      </c>
      <c r="L290" s="10"/>
      <c r="M290" s="10"/>
      <c r="O290" s="10"/>
      <c r="P290" s="24"/>
    </row>
    <row r="291" spans="1:16" x14ac:dyDescent="0.25">
      <c r="A291" s="1">
        <v>5.5799999999999903</v>
      </c>
      <c r="B291" s="10">
        <f t="shared" si="49"/>
        <v>371.99999999999937</v>
      </c>
      <c r="C291" s="10">
        <f t="shared" si="50"/>
        <v>200</v>
      </c>
      <c r="D291" s="10">
        <f t="shared" si="51"/>
        <v>10</v>
      </c>
      <c r="E291" s="10">
        <f t="shared" si="52"/>
        <v>161.99999999999937</v>
      </c>
      <c r="F291" s="10">
        <f t="shared" si="53"/>
        <v>40.499999999999844</v>
      </c>
      <c r="G291" s="10">
        <f t="shared" si="54"/>
        <v>121.49999999999953</v>
      </c>
      <c r="H291" s="10">
        <f t="shared" si="55"/>
        <v>50.499999999999844</v>
      </c>
      <c r="I291" s="10">
        <f t="shared" si="56"/>
        <v>321.49999999999955</v>
      </c>
      <c r="J291" s="24">
        <f t="shared" si="57"/>
        <v>1369328.2049999957</v>
      </c>
      <c r="L291" s="10"/>
      <c r="M291" s="10"/>
      <c r="O291" s="10"/>
      <c r="P291" s="24"/>
    </row>
    <row r="292" spans="1:16" x14ac:dyDescent="0.25">
      <c r="A292" s="1">
        <v>5.5999999999999899</v>
      </c>
      <c r="B292" s="10">
        <f t="shared" si="49"/>
        <v>373.33333333333263</v>
      </c>
      <c r="C292" s="10">
        <f t="shared" si="50"/>
        <v>200</v>
      </c>
      <c r="D292" s="10">
        <f t="shared" si="51"/>
        <v>10</v>
      </c>
      <c r="E292" s="10">
        <f t="shared" si="52"/>
        <v>163.33333333333263</v>
      </c>
      <c r="F292" s="10">
        <f t="shared" si="53"/>
        <v>40.833333333333158</v>
      </c>
      <c r="G292" s="10">
        <f t="shared" si="54"/>
        <v>122.49999999999947</v>
      </c>
      <c r="H292" s="10">
        <f t="shared" si="55"/>
        <v>50.833333333333158</v>
      </c>
      <c r="I292" s="10">
        <f t="shared" si="56"/>
        <v>322.49999999999949</v>
      </c>
      <c r="J292" s="24">
        <f t="shared" si="57"/>
        <v>1378366.6749999952</v>
      </c>
      <c r="L292" s="10"/>
      <c r="M292" s="10"/>
      <c r="O292" s="10"/>
      <c r="P292" s="24"/>
    </row>
    <row r="293" spans="1:16" x14ac:dyDescent="0.25">
      <c r="A293" s="1">
        <v>5.6199999999999903</v>
      </c>
      <c r="B293" s="10">
        <f t="shared" si="49"/>
        <v>374.66666666666606</v>
      </c>
      <c r="C293" s="10">
        <f t="shared" si="50"/>
        <v>200</v>
      </c>
      <c r="D293" s="10">
        <f t="shared" si="51"/>
        <v>10</v>
      </c>
      <c r="E293" s="10">
        <f t="shared" si="52"/>
        <v>164.66666666666606</v>
      </c>
      <c r="F293" s="10">
        <f t="shared" si="53"/>
        <v>41.166666666666515</v>
      </c>
      <c r="G293" s="10">
        <f t="shared" si="54"/>
        <v>123.49999999999955</v>
      </c>
      <c r="H293" s="10">
        <f t="shared" si="55"/>
        <v>51.166666666666515</v>
      </c>
      <c r="I293" s="10">
        <f t="shared" si="56"/>
        <v>323.49999999999955</v>
      </c>
      <c r="J293" s="24">
        <f t="shared" si="57"/>
        <v>1387405.1449999958</v>
      </c>
      <c r="L293" s="10"/>
      <c r="M293" s="10"/>
      <c r="O293" s="10"/>
      <c r="P293" s="24"/>
    </row>
    <row r="294" spans="1:16" x14ac:dyDescent="0.25">
      <c r="A294" s="1">
        <v>5.6399999999999899</v>
      </c>
      <c r="B294" s="10">
        <f t="shared" si="49"/>
        <v>375.99999999999932</v>
      </c>
      <c r="C294" s="10">
        <f t="shared" si="50"/>
        <v>200</v>
      </c>
      <c r="D294" s="10">
        <f t="shared" si="51"/>
        <v>10</v>
      </c>
      <c r="E294" s="10">
        <f t="shared" si="52"/>
        <v>165.99999999999932</v>
      </c>
      <c r="F294" s="10">
        <f t="shared" si="53"/>
        <v>41.499999999999829</v>
      </c>
      <c r="G294" s="10">
        <f t="shared" si="54"/>
        <v>124.49999999999949</v>
      </c>
      <c r="H294" s="10">
        <f t="shared" si="55"/>
        <v>51.499999999999829</v>
      </c>
      <c r="I294" s="10">
        <f t="shared" si="56"/>
        <v>324.49999999999949</v>
      </c>
      <c r="J294" s="24">
        <f t="shared" si="57"/>
        <v>1396443.6149999953</v>
      </c>
      <c r="L294" s="10"/>
      <c r="M294" s="10"/>
      <c r="O294" s="10"/>
      <c r="P294" s="24"/>
    </row>
    <row r="295" spans="1:16" x14ac:dyDescent="0.25">
      <c r="A295" s="1">
        <v>5.6599999999999904</v>
      </c>
      <c r="B295" s="10">
        <f t="shared" si="49"/>
        <v>377.33333333333269</v>
      </c>
      <c r="C295" s="10">
        <f t="shared" si="50"/>
        <v>200</v>
      </c>
      <c r="D295" s="10">
        <f t="shared" si="51"/>
        <v>10</v>
      </c>
      <c r="E295" s="10">
        <f t="shared" si="52"/>
        <v>167.33333333333269</v>
      </c>
      <c r="F295" s="10">
        <f t="shared" si="53"/>
        <v>41.833333333333172</v>
      </c>
      <c r="G295" s="10">
        <f t="shared" si="54"/>
        <v>125.49999999999952</v>
      </c>
      <c r="H295" s="10">
        <f t="shared" si="55"/>
        <v>51.833333333333172</v>
      </c>
      <c r="I295" s="10">
        <f t="shared" si="56"/>
        <v>325.49999999999955</v>
      </c>
      <c r="J295" s="24">
        <f t="shared" si="57"/>
        <v>1405482.0849999955</v>
      </c>
      <c r="L295" s="10"/>
      <c r="M295" s="10"/>
      <c r="O295" s="10"/>
      <c r="P295" s="24"/>
    </row>
    <row r="296" spans="1:16" x14ac:dyDescent="0.25">
      <c r="A296" s="1">
        <v>5.6799999999999899</v>
      </c>
      <c r="B296" s="10">
        <f t="shared" si="49"/>
        <v>378.666666666666</v>
      </c>
      <c r="C296" s="10">
        <f t="shared" si="50"/>
        <v>200</v>
      </c>
      <c r="D296" s="10">
        <f t="shared" si="51"/>
        <v>10</v>
      </c>
      <c r="E296" s="10">
        <f t="shared" si="52"/>
        <v>168.666666666666</v>
      </c>
      <c r="F296" s="10">
        <f t="shared" si="53"/>
        <v>42.166666666666501</v>
      </c>
      <c r="G296" s="10">
        <f t="shared" si="54"/>
        <v>126.4999999999995</v>
      </c>
      <c r="H296" s="10">
        <f t="shared" si="55"/>
        <v>52.166666666666501</v>
      </c>
      <c r="I296" s="10">
        <f t="shared" si="56"/>
        <v>326.49999999999949</v>
      </c>
      <c r="J296" s="24">
        <f t="shared" si="57"/>
        <v>1414520.5549999955</v>
      </c>
      <c r="L296" s="10"/>
      <c r="M296" s="10"/>
      <c r="O296" s="10"/>
      <c r="P296" s="24"/>
    </row>
    <row r="297" spans="1:16" x14ac:dyDescent="0.25">
      <c r="A297" s="1">
        <v>5.6999999999999904</v>
      </c>
      <c r="B297" s="10">
        <f t="shared" si="49"/>
        <v>379.99999999999937</v>
      </c>
      <c r="C297" s="10">
        <f t="shared" si="50"/>
        <v>200</v>
      </c>
      <c r="D297" s="10">
        <f t="shared" si="51"/>
        <v>10</v>
      </c>
      <c r="E297" s="10">
        <f t="shared" si="52"/>
        <v>169.99999999999937</v>
      </c>
      <c r="F297" s="10">
        <f t="shared" si="53"/>
        <v>42.499999999999844</v>
      </c>
      <c r="G297" s="10">
        <f t="shared" si="54"/>
        <v>127.49999999999953</v>
      </c>
      <c r="H297" s="10">
        <f t="shared" si="55"/>
        <v>52.499999999999844</v>
      </c>
      <c r="I297" s="10">
        <f t="shared" si="56"/>
        <v>327.49999999999955</v>
      </c>
      <c r="J297" s="24">
        <f t="shared" si="57"/>
        <v>1423559.0249999957</v>
      </c>
      <c r="L297" s="10"/>
      <c r="M297" s="10"/>
      <c r="O297" s="10"/>
      <c r="P297" s="24"/>
    </row>
    <row r="298" spans="1:16" x14ac:dyDescent="0.25">
      <c r="A298" s="1">
        <v>5.71999999999999</v>
      </c>
      <c r="B298" s="10">
        <f t="shared" si="49"/>
        <v>381.33333333333263</v>
      </c>
      <c r="C298" s="10">
        <f t="shared" si="50"/>
        <v>200</v>
      </c>
      <c r="D298" s="10">
        <f t="shared" si="51"/>
        <v>10</v>
      </c>
      <c r="E298" s="10">
        <f t="shared" si="52"/>
        <v>171.33333333333263</v>
      </c>
      <c r="F298" s="10">
        <f t="shared" si="53"/>
        <v>42.833333333333144</v>
      </c>
      <c r="G298" s="10">
        <f t="shared" si="54"/>
        <v>128.49999999999949</v>
      </c>
      <c r="H298" s="10">
        <f t="shared" si="55"/>
        <v>52.833333333333144</v>
      </c>
      <c r="I298" s="10">
        <f t="shared" si="56"/>
        <v>328.49999999999949</v>
      </c>
      <c r="J298" s="24">
        <f t="shared" si="57"/>
        <v>1432597.4949999948</v>
      </c>
      <c r="L298" s="10"/>
      <c r="M298" s="10"/>
      <c r="O298" s="10"/>
      <c r="P298" s="24"/>
    </row>
    <row r="299" spans="1:16" x14ac:dyDescent="0.25">
      <c r="A299" s="1">
        <v>5.7399999999999904</v>
      </c>
      <c r="B299" s="10">
        <f t="shared" si="49"/>
        <v>382.66666666666606</v>
      </c>
      <c r="C299" s="10">
        <f t="shared" si="50"/>
        <v>200</v>
      </c>
      <c r="D299" s="10">
        <f t="shared" si="51"/>
        <v>10</v>
      </c>
      <c r="E299" s="10">
        <f t="shared" si="52"/>
        <v>172.66666666666606</v>
      </c>
      <c r="F299" s="10">
        <f t="shared" si="53"/>
        <v>43.166666666666515</v>
      </c>
      <c r="G299" s="10">
        <f t="shared" si="54"/>
        <v>129.49999999999955</v>
      </c>
      <c r="H299" s="10">
        <f t="shared" si="55"/>
        <v>53.166666666666515</v>
      </c>
      <c r="I299" s="10">
        <f t="shared" si="56"/>
        <v>329.49999999999955</v>
      </c>
      <c r="J299" s="24">
        <f t="shared" si="57"/>
        <v>1441635.9649999959</v>
      </c>
      <c r="L299" s="10"/>
      <c r="M299" s="10"/>
      <c r="O299" s="10"/>
      <c r="P299" s="24"/>
    </row>
    <row r="300" spans="1:16" x14ac:dyDescent="0.25">
      <c r="A300" s="1">
        <v>5.75999999999999</v>
      </c>
      <c r="B300" s="10">
        <f t="shared" si="49"/>
        <v>383.99999999999932</v>
      </c>
      <c r="C300" s="10">
        <f t="shared" si="50"/>
        <v>200</v>
      </c>
      <c r="D300" s="10">
        <f t="shared" si="51"/>
        <v>10</v>
      </c>
      <c r="E300" s="10">
        <f t="shared" si="52"/>
        <v>173.99999999999932</v>
      </c>
      <c r="F300" s="10">
        <f t="shared" si="53"/>
        <v>43.499999999999829</v>
      </c>
      <c r="G300" s="10">
        <f t="shared" si="54"/>
        <v>130.49999999999949</v>
      </c>
      <c r="H300" s="10">
        <f t="shared" si="55"/>
        <v>53.499999999999829</v>
      </c>
      <c r="I300" s="10">
        <f t="shared" si="56"/>
        <v>330.49999999999949</v>
      </c>
      <c r="J300" s="24">
        <f t="shared" si="57"/>
        <v>1450674.4349999954</v>
      </c>
      <c r="L300" s="10"/>
      <c r="M300" s="10"/>
      <c r="O300" s="10"/>
      <c r="P300" s="24"/>
    </row>
    <row r="301" spans="1:16" x14ac:dyDescent="0.25">
      <c r="A301" s="1">
        <v>5.7799999999999896</v>
      </c>
      <c r="B301" s="10">
        <f t="shared" si="49"/>
        <v>385.33333333333263</v>
      </c>
      <c r="C301" s="10">
        <f t="shared" si="50"/>
        <v>200</v>
      </c>
      <c r="D301" s="10">
        <f t="shared" si="51"/>
        <v>10</v>
      </c>
      <c r="E301" s="10">
        <f t="shared" si="52"/>
        <v>175.33333333333263</v>
      </c>
      <c r="F301" s="10">
        <f t="shared" si="53"/>
        <v>43.833333333333144</v>
      </c>
      <c r="G301" s="10">
        <f t="shared" si="54"/>
        <v>131.49999999999949</v>
      </c>
      <c r="H301" s="10">
        <f t="shared" si="55"/>
        <v>53.833333333333144</v>
      </c>
      <c r="I301" s="10">
        <f t="shared" si="56"/>
        <v>331.49999999999949</v>
      </c>
      <c r="J301" s="24">
        <f t="shared" si="57"/>
        <v>1459712.9049999949</v>
      </c>
      <c r="L301" s="10"/>
      <c r="M301" s="10"/>
      <c r="O301" s="10"/>
      <c r="P301" s="24"/>
    </row>
    <row r="302" spans="1:16" x14ac:dyDescent="0.25">
      <c r="A302" s="1">
        <v>5.7999999999999901</v>
      </c>
      <c r="B302" s="10">
        <f t="shared" si="49"/>
        <v>386.666666666666</v>
      </c>
      <c r="C302" s="10">
        <f t="shared" si="50"/>
        <v>200</v>
      </c>
      <c r="D302" s="10">
        <f t="shared" si="51"/>
        <v>10</v>
      </c>
      <c r="E302" s="10">
        <f t="shared" si="52"/>
        <v>176.666666666666</v>
      </c>
      <c r="F302" s="10">
        <f t="shared" si="53"/>
        <v>44.166666666666515</v>
      </c>
      <c r="G302" s="10">
        <f t="shared" si="54"/>
        <v>132.49999999999949</v>
      </c>
      <c r="H302" s="10">
        <f t="shared" si="55"/>
        <v>54.166666666666515</v>
      </c>
      <c r="I302" s="10">
        <f t="shared" si="56"/>
        <v>332.49999999999949</v>
      </c>
      <c r="J302" s="24">
        <f t="shared" si="57"/>
        <v>1468751.3749999958</v>
      </c>
      <c r="L302" s="10"/>
      <c r="M302" s="10"/>
      <c r="O302" s="10"/>
      <c r="P302" s="24"/>
    </row>
    <row r="303" spans="1:16" x14ac:dyDescent="0.25">
      <c r="A303" s="1">
        <v>5.8199999999999896</v>
      </c>
      <c r="B303" s="10">
        <f t="shared" si="49"/>
        <v>387.99999999999932</v>
      </c>
      <c r="C303" s="10">
        <f t="shared" si="50"/>
        <v>200</v>
      </c>
      <c r="D303" s="10">
        <f t="shared" si="51"/>
        <v>10</v>
      </c>
      <c r="E303" s="10">
        <f t="shared" si="52"/>
        <v>177.99999999999932</v>
      </c>
      <c r="F303" s="10">
        <f t="shared" si="53"/>
        <v>44.499999999999829</v>
      </c>
      <c r="G303" s="10">
        <f t="shared" si="54"/>
        <v>133.49999999999949</v>
      </c>
      <c r="H303" s="10">
        <f t="shared" si="55"/>
        <v>54.499999999999829</v>
      </c>
      <c r="I303" s="10">
        <f t="shared" si="56"/>
        <v>333.49999999999949</v>
      </c>
      <c r="J303" s="24">
        <f t="shared" si="57"/>
        <v>1477789.8449999953</v>
      </c>
      <c r="L303" s="10"/>
      <c r="M303" s="10"/>
      <c r="O303" s="10"/>
      <c r="P303" s="24"/>
    </row>
    <row r="304" spans="1:16" x14ac:dyDescent="0.25">
      <c r="A304" s="1">
        <v>5.8399999999999803</v>
      </c>
      <c r="B304" s="10">
        <f t="shared" si="49"/>
        <v>389.33333333333201</v>
      </c>
      <c r="C304" s="10">
        <f t="shared" si="50"/>
        <v>200</v>
      </c>
      <c r="D304" s="10">
        <f t="shared" si="51"/>
        <v>10</v>
      </c>
      <c r="E304" s="10">
        <f t="shared" si="52"/>
        <v>179.33333333333201</v>
      </c>
      <c r="F304" s="10">
        <f t="shared" si="53"/>
        <v>44.833333333333002</v>
      </c>
      <c r="G304" s="10">
        <f t="shared" si="54"/>
        <v>134.49999999999901</v>
      </c>
      <c r="H304" s="10">
        <f t="shared" si="55"/>
        <v>54.833333333333002</v>
      </c>
      <c r="I304" s="10">
        <f t="shared" si="56"/>
        <v>334.49999999999898</v>
      </c>
      <c r="J304" s="24">
        <f t="shared" si="57"/>
        <v>1486828.3149999911</v>
      </c>
      <c r="L304" s="10"/>
      <c r="M304" s="10"/>
      <c r="O304" s="10"/>
      <c r="P304" s="24"/>
    </row>
    <row r="305" spans="1:16" x14ac:dyDescent="0.25">
      <c r="A305" s="1">
        <v>5.8599999999999799</v>
      </c>
      <c r="B305" s="10">
        <f t="shared" si="49"/>
        <v>390.66666666666532</v>
      </c>
      <c r="C305" s="10">
        <f t="shared" si="50"/>
        <v>200</v>
      </c>
      <c r="D305" s="10">
        <f t="shared" si="51"/>
        <v>10</v>
      </c>
      <c r="E305" s="10">
        <f t="shared" si="52"/>
        <v>180.66666666666532</v>
      </c>
      <c r="F305" s="10">
        <f t="shared" si="53"/>
        <v>45.166666666666345</v>
      </c>
      <c r="G305" s="10">
        <f t="shared" si="54"/>
        <v>135.49999999999898</v>
      </c>
      <c r="H305" s="10">
        <f t="shared" si="55"/>
        <v>55.166666666666345</v>
      </c>
      <c r="I305" s="10">
        <f t="shared" si="56"/>
        <v>335.49999999999898</v>
      </c>
      <c r="J305" s="24">
        <f t="shared" si="57"/>
        <v>1495866.7849999913</v>
      </c>
      <c r="L305" s="10"/>
      <c r="M305" s="10"/>
      <c r="O305" s="10"/>
      <c r="P305" s="24"/>
    </row>
    <row r="306" spans="1:16" x14ac:dyDescent="0.25">
      <c r="A306" s="1">
        <v>5.8799999999999804</v>
      </c>
      <c r="B306" s="10">
        <f t="shared" si="49"/>
        <v>391.99999999999869</v>
      </c>
      <c r="C306" s="10">
        <f t="shared" si="50"/>
        <v>200</v>
      </c>
      <c r="D306" s="10">
        <f t="shared" si="51"/>
        <v>10</v>
      </c>
      <c r="E306" s="10">
        <f t="shared" si="52"/>
        <v>181.99999999999869</v>
      </c>
      <c r="F306" s="10">
        <f t="shared" si="53"/>
        <v>45.499999999999659</v>
      </c>
      <c r="G306" s="10">
        <f t="shared" si="54"/>
        <v>136.49999999999903</v>
      </c>
      <c r="H306" s="10">
        <f t="shared" si="55"/>
        <v>55.499999999999659</v>
      </c>
      <c r="I306" s="10">
        <f t="shared" si="56"/>
        <v>336.49999999999903</v>
      </c>
      <c r="J306" s="24">
        <f t="shared" si="57"/>
        <v>1504905.2549999908</v>
      </c>
      <c r="L306" s="10"/>
      <c r="M306" s="10"/>
      <c r="O306" s="10"/>
      <c r="P306" s="24"/>
    </row>
    <row r="307" spans="1:16" x14ac:dyDescent="0.25">
      <c r="A307" s="1">
        <v>5.8999999999999799</v>
      </c>
      <c r="B307" s="10">
        <f t="shared" si="49"/>
        <v>393.33333333333195</v>
      </c>
      <c r="C307" s="10">
        <f t="shared" si="50"/>
        <v>200</v>
      </c>
      <c r="D307" s="10">
        <f t="shared" si="51"/>
        <v>10</v>
      </c>
      <c r="E307" s="10">
        <f t="shared" si="52"/>
        <v>183.33333333333195</v>
      </c>
      <c r="F307" s="10">
        <f t="shared" si="53"/>
        <v>45.833333333332973</v>
      </c>
      <c r="G307" s="10">
        <f t="shared" si="54"/>
        <v>137.49999999999898</v>
      </c>
      <c r="H307" s="10">
        <f t="shared" si="55"/>
        <v>55.833333333332973</v>
      </c>
      <c r="I307" s="10">
        <f t="shared" si="56"/>
        <v>337.49999999999898</v>
      </c>
      <c r="J307" s="24">
        <f t="shared" si="57"/>
        <v>1513943.7249999903</v>
      </c>
      <c r="L307" s="10"/>
      <c r="M307" s="10"/>
      <c r="O307" s="10"/>
      <c r="P307" s="24"/>
    </row>
    <row r="308" spans="1:16" x14ac:dyDescent="0.25">
      <c r="A308" s="1">
        <v>5.9199999999999804</v>
      </c>
      <c r="B308" s="10">
        <f t="shared" si="49"/>
        <v>394.66666666666538</v>
      </c>
      <c r="C308" s="10">
        <f t="shared" si="50"/>
        <v>200</v>
      </c>
      <c r="D308" s="10">
        <f t="shared" si="51"/>
        <v>10</v>
      </c>
      <c r="E308" s="10">
        <f t="shared" si="52"/>
        <v>184.66666666666538</v>
      </c>
      <c r="F308" s="10">
        <f t="shared" si="53"/>
        <v>46.166666666666345</v>
      </c>
      <c r="G308" s="10">
        <f t="shared" si="54"/>
        <v>138.49999999999903</v>
      </c>
      <c r="H308" s="10">
        <f t="shared" si="55"/>
        <v>56.166666666666345</v>
      </c>
      <c r="I308" s="10">
        <f t="shared" si="56"/>
        <v>338.49999999999903</v>
      </c>
      <c r="J308" s="24">
        <f t="shared" si="57"/>
        <v>1522982.1949999912</v>
      </c>
      <c r="L308" s="10"/>
      <c r="M308" s="10"/>
      <c r="O308" s="10"/>
      <c r="P308" s="24"/>
    </row>
    <row r="309" spans="1:16" x14ac:dyDescent="0.25">
      <c r="A309" s="1">
        <v>5.93999999999998</v>
      </c>
      <c r="B309" s="10">
        <f t="shared" si="49"/>
        <v>395.99999999999864</v>
      </c>
      <c r="C309" s="10">
        <f t="shared" si="50"/>
        <v>200</v>
      </c>
      <c r="D309" s="10">
        <f t="shared" si="51"/>
        <v>10</v>
      </c>
      <c r="E309" s="10">
        <f t="shared" si="52"/>
        <v>185.99999999999864</v>
      </c>
      <c r="F309" s="10">
        <f t="shared" si="53"/>
        <v>46.499999999999659</v>
      </c>
      <c r="G309" s="10">
        <f t="shared" si="54"/>
        <v>139.49999999999898</v>
      </c>
      <c r="H309" s="10">
        <f t="shared" si="55"/>
        <v>56.499999999999659</v>
      </c>
      <c r="I309" s="10">
        <f t="shared" si="56"/>
        <v>339.49999999999898</v>
      </c>
      <c r="J309" s="24">
        <f t="shared" si="57"/>
        <v>1532020.6649999907</v>
      </c>
      <c r="L309" s="10"/>
      <c r="M309" s="10"/>
      <c r="O309" s="10"/>
      <c r="P309" s="24"/>
    </row>
    <row r="310" spans="1:16" x14ac:dyDescent="0.25">
      <c r="A310" s="1">
        <v>5.9599999999999804</v>
      </c>
      <c r="B310" s="10">
        <f t="shared" si="49"/>
        <v>397.33333333333201</v>
      </c>
      <c r="C310" s="10">
        <f t="shared" si="50"/>
        <v>200</v>
      </c>
      <c r="D310" s="10">
        <f t="shared" si="51"/>
        <v>10</v>
      </c>
      <c r="E310" s="10">
        <f t="shared" si="52"/>
        <v>187.33333333333201</v>
      </c>
      <c r="F310" s="10">
        <f t="shared" si="53"/>
        <v>46.833333333333002</v>
      </c>
      <c r="G310" s="10">
        <f t="shared" si="54"/>
        <v>140.49999999999901</v>
      </c>
      <c r="H310" s="10">
        <f t="shared" si="55"/>
        <v>56.833333333333002</v>
      </c>
      <c r="I310" s="10">
        <f t="shared" si="56"/>
        <v>340.49999999999898</v>
      </c>
      <c r="J310" s="24">
        <f t="shared" si="57"/>
        <v>1541059.1349999909</v>
      </c>
      <c r="L310" s="10"/>
      <c r="M310" s="10"/>
      <c r="O310" s="10"/>
      <c r="P310" s="24"/>
    </row>
    <row r="311" spans="1:16" x14ac:dyDescent="0.25">
      <c r="A311" s="1">
        <v>5.97999999999998</v>
      </c>
      <c r="B311" s="10">
        <f t="shared" si="49"/>
        <v>398.66666666666538</v>
      </c>
      <c r="C311" s="10">
        <f t="shared" si="50"/>
        <v>200</v>
      </c>
      <c r="D311" s="10">
        <f t="shared" si="51"/>
        <v>10</v>
      </c>
      <c r="E311" s="10">
        <f t="shared" si="52"/>
        <v>188.66666666666538</v>
      </c>
      <c r="F311" s="10">
        <f t="shared" si="53"/>
        <v>47.166666666666345</v>
      </c>
      <c r="G311" s="10">
        <f t="shared" si="54"/>
        <v>141.49999999999903</v>
      </c>
      <c r="H311" s="10">
        <f t="shared" si="55"/>
        <v>57.166666666666345</v>
      </c>
      <c r="I311" s="10">
        <f t="shared" si="56"/>
        <v>341.49999999999903</v>
      </c>
      <c r="J311" s="24">
        <f t="shared" si="57"/>
        <v>1550097.6049999914</v>
      </c>
      <c r="L311" s="10"/>
      <c r="M311" s="10"/>
      <c r="O311" s="10"/>
      <c r="P311" s="24"/>
    </row>
    <row r="312" spans="1:16" x14ac:dyDescent="0.25">
      <c r="A312" s="1">
        <v>5.9999999999999796</v>
      </c>
      <c r="B312" s="10">
        <f t="shared" si="49"/>
        <v>399.99999999999864</v>
      </c>
      <c r="C312" s="10">
        <f t="shared" si="50"/>
        <v>200</v>
      </c>
      <c r="D312" s="10">
        <f t="shared" si="51"/>
        <v>10</v>
      </c>
      <c r="E312" s="10">
        <f t="shared" si="52"/>
        <v>189.99999999999864</v>
      </c>
      <c r="F312" s="10">
        <f t="shared" si="53"/>
        <v>47.499999999999659</v>
      </c>
      <c r="G312" s="10">
        <f t="shared" si="54"/>
        <v>142.49999999999898</v>
      </c>
      <c r="H312" s="10">
        <f t="shared" si="55"/>
        <v>57.499999999999659</v>
      </c>
      <c r="I312" s="10">
        <f t="shared" si="56"/>
        <v>342.49999999999898</v>
      </c>
      <c r="J312" s="24">
        <f t="shared" si="57"/>
        <v>1559136.0749999906</v>
      </c>
      <c r="L312" s="10"/>
      <c r="M312" s="10"/>
      <c r="O312" s="10"/>
      <c r="P312" s="24"/>
    </row>
    <row r="313" spans="1:16" x14ac:dyDescent="0.25">
      <c r="A313" s="1">
        <v>6.01999999999998</v>
      </c>
      <c r="B313" s="10">
        <f t="shared" ref="B313:B376" si="58">(A313*B$3)/B$2</f>
        <v>401.33333333333201</v>
      </c>
      <c r="C313" s="10">
        <f t="shared" ref="C313:C376" si="59">IF(B313&lt;B$7+H$8,IF((B313-D313)&lt;0,0,B313-D313),B$7)</f>
        <v>200</v>
      </c>
      <c r="D313" s="10">
        <f t="shared" ref="D313:D376" si="60">H$8</f>
        <v>10</v>
      </c>
      <c r="E313" s="10">
        <f t="shared" ref="E313:E376" si="61">IF(B313-C313-D313&lt;0,0,B313-C313-D313)</f>
        <v>191.33333333333201</v>
      </c>
      <c r="F313" s="10">
        <f t="shared" ref="F313:F376" si="62">E313-G313</f>
        <v>47.833333333333002</v>
      </c>
      <c r="G313" s="10">
        <f t="shared" ref="G313:G376" si="63">IF((E313*E$8)&lt;$C$9,E313*E$8,$C$9)</f>
        <v>143.49999999999901</v>
      </c>
      <c r="H313" s="10">
        <f t="shared" ref="H313:H376" si="64">D313+F313</f>
        <v>57.833333333333002</v>
      </c>
      <c r="I313" s="10">
        <f t="shared" ref="I313:I376" si="65">C313+G313</f>
        <v>343.49999999999898</v>
      </c>
      <c r="J313" s="24">
        <f t="shared" ref="J313:J376" si="66">H313*$B$13</f>
        <v>1568174.5449999911</v>
      </c>
      <c r="L313" s="10"/>
      <c r="M313" s="10"/>
      <c r="O313" s="10"/>
      <c r="P313" s="24"/>
    </row>
    <row r="314" spans="1:16" x14ac:dyDescent="0.25">
      <c r="A314" s="1">
        <v>6.0399999999999796</v>
      </c>
      <c r="B314" s="10">
        <f t="shared" si="58"/>
        <v>402.66666666666532</v>
      </c>
      <c r="C314" s="10">
        <f t="shared" si="59"/>
        <v>200</v>
      </c>
      <c r="D314" s="10">
        <f t="shared" si="60"/>
        <v>10</v>
      </c>
      <c r="E314" s="10">
        <f t="shared" si="61"/>
        <v>192.66666666666532</v>
      </c>
      <c r="F314" s="10">
        <f t="shared" si="62"/>
        <v>48.166666666666345</v>
      </c>
      <c r="G314" s="10">
        <f t="shared" si="63"/>
        <v>144.49999999999898</v>
      </c>
      <c r="H314" s="10">
        <f t="shared" si="64"/>
        <v>58.166666666666345</v>
      </c>
      <c r="I314" s="10">
        <f t="shared" si="65"/>
        <v>344.49999999999898</v>
      </c>
      <c r="J314" s="24">
        <f t="shared" si="66"/>
        <v>1577213.0149999913</v>
      </c>
      <c r="L314" s="10"/>
      <c r="M314" s="10"/>
      <c r="O314" s="10"/>
      <c r="P314" s="24"/>
    </row>
    <row r="315" spans="1:16" x14ac:dyDescent="0.25">
      <c r="A315" s="1">
        <v>6.0599999999999801</v>
      </c>
      <c r="B315" s="10">
        <f t="shared" si="58"/>
        <v>403.99999999999869</v>
      </c>
      <c r="C315" s="10">
        <f t="shared" si="59"/>
        <v>200</v>
      </c>
      <c r="D315" s="10">
        <f t="shared" si="60"/>
        <v>10</v>
      </c>
      <c r="E315" s="10">
        <f t="shared" si="61"/>
        <v>193.99999999999869</v>
      </c>
      <c r="F315" s="10">
        <f t="shared" si="62"/>
        <v>48.499999999999659</v>
      </c>
      <c r="G315" s="10">
        <f t="shared" si="63"/>
        <v>145.49999999999903</v>
      </c>
      <c r="H315" s="10">
        <f t="shared" si="64"/>
        <v>58.499999999999659</v>
      </c>
      <c r="I315" s="10">
        <f t="shared" si="65"/>
        <v>345.49999999999903</v>
      </c>
      <c r="J315" s="24">
        <f t="shared" si="66"/>
        <v>1586251.4849999908</v>
      </c>
      <c r="L315" s="10"/>
      <c r="M315" s="10"/>
      <c r="O315" s="10"/>
      <c r="P315" s="24"/>
    </row>
    <row r="316" spans="1:16" x14ac:dyDescent="0.25">
      <c r="A316" s="1">
        <v>6.0799999999999796</v>
      </c>
      <c r="B316" s="10">
        <f t="shared" si="58"/>
        <v>405.33333333333195</v>
      </c>
      <c r="C316" s="10">
        <f t="shared" si="59"/>
        <v>200</v>
      </c>
      <c r="D316" s="10">
        <f t="shared" si="60"/>
        <v>10</v>
      </c>
      <c r="E316" s="10">
        <f t="shared" si="61"/>
        <v>195.33333333333195</v>
      </c>
      <c r="F316" s="10">
        <f t="shared" si="62"/>
        <v>48.833333333332973</v>
      </c>
      <c r="G316" s="10">
        <f t="shared" si="63"/>
        <v>146.49999999999898</v>
      </c>
      <c r="H316" s="10">
        <f t="shared" si="64"/>
        <v>58.833333333332973</v>
      </c>
      <c r="I316" s="10">
        <f t="shared" si="65"/>
        <v>346.49999999999898</v>
      </c>
      <c r="J316" s="24">
        <f t="shared" si="66"/>
        <v>1595289.9549999903</v>
      </c>
      <c r="L316" s="10"/>
      <c r="M316" s="10"/>
      <c r="O316" s="10"/>
      <c r="P316" s="24"/>
    </row>
    <row r="317" spans="1:16" x14ac:dyDescent="0.25">
      <c r="A317" s="1">
        <v>6.0999999999999801</v>
      </c>
      <c r="B317" s="10">
        <f t="shared" si="58"/>
        <v>406.66666666666538</v>
      </c>
      <c r="C317" s="10">
        <f t="shared" si="59"/>
        <v>200</v>
      </c>
      <c r="D317" s="10">
        <f t="shared" si="60"/>
        <v>10</v>
      </c>
      <c r="E317" s="10">
        <f t="shared" si="61"/>
        <v>196.66666666666538</v>
      </c>
      <c r="F317" s="10">
        <f t="shared" si="62"/>
        <v>49.166666666666345</v>
      </c>
      <c r="G317" s="10">
        <f t="shared" si="63"/>
        <v>147.49999999999903</v>
      </c>
      <c r="H317" s="10">
        <f t="shared" si="64"/>
        <v>59.166666666666345</v>
      </c>
      <c r="I317" s="10">
        <f t="shared" si="65"/>
        <v>347.49999999999903</v>
      </c>
      <c r="J317" s="24">
        <f t="shared" si="66"/>
        <v>1604328.4249999912</v>
      </c>
      <c r="L317" s="10"/>
      <c r="M317" s="10"/>
      <c r="O317" s="10"/>
      <c r="P317" s="24"/>
    </row>
    <row r="318" spans="1:16" x14ac:dyDescent="0.25">
      <c r="A318" s="1">
        <v>6.1199999999999797</v>
      </c>
      <c r="B318" s="10">
        <f t="shared" si="58"/>
        <v>407.99999999999864</v>
      </c>
      <c r="C318" s="10">
        <f t="shared" si="59"/>
        <v>200</v>
      </c>
      <c r="D318" s="10">
        <f t="shared" si="60"/>
        <v>10</v>
      </c>
      <c r="E318" s="10">
        <f t="shared" si="61"/>
        <v>197.99999999999864</v>
      </c>
      <c r="F318" s="10">
        <f t="shared" si="62"/>
        <v>49.499999999999659</v>
      </c>
      <c r="G318" s="10">
        <f t="shared" si="63"/>
        <v>148.49999999999898</v>
      </c>
      <c r="H318" s="10">
        <f t="shared" si="64"/>
        <v>59.499999999999659</v>
      </c>
      <c r="I318" s="10">
        <f t="shared" si="65"/>
        <v>348.49999999999898</v>
      </c>
      <c r="J318" s="24">
        <f t="shared" si="66"/>
        <v>1613366.8949999907</v>
      </c>
      <c r="L318" s="10"/>
      <c r="M318" s="10"/>
      <c r="O318" s="10"/>
      <c r="P318" s="24"/>
    </row>
    <row r="319" spans="1:16" x14ac:dyDescent="0.25">
      <c r="A319" s="1">
        <v>6.1399999999999801</v>
      </c>
      <c r="B319" s="10">
        <f t="shared" si="58"/>
        <v>409.33333333333201</v>
      </c>
      <c r="C319" s="10">
        <f t="shared" si="59"/>
        <v>200</v>
      </c>
      <c r="D319" s="10">
        <f t="shared" si="60"/>
        <v>10</v>
      </c>
      <c r="E319" s="10">
        <f t="shared" si="61"/>
        <v>199.33333333333201</v>
      </c>
      <c r="F319" s="10">
        <f t="shared" si="62"/>
        <v>49.833333333333002</v>
      </c>
      <c r="G319" s="10">
        <f t="shared" si="63"/>
        <v>149.49999999999901</v>
      </c>
      <c r="H319" s="10">
        <f t="shared" si="64"/>
        <v>59.833333333333002</v>
      </c>
      <c r="I319" s="10">
        <f t="shared" si="65"/>
        <v>349.49999999999898</v>
      </c>
      <c r="J319" s="24">
        <f t="shared" si="66"/>
        <v>1622405.3649999909</v>
      </c>
      <c r="L319" s="10"/>
      <c r="M319" s="10"/>
      <c r="O319" s="10"/>
      <c r="P319" s="24"/>
    </row>
    <row r="320" spans="1:16" x14ac:dyDescent="0.25">
      <c r="A320" s="1">
        <v>6.1599999999999797</v>
      </c>
      <c r="B320" s="10">
        <f t="shared" si="58"/>
        <v>410.66666666666532</v>
      </c>
      <c r="C320" s="10">
        <f t="shared" si="59"/>
        <v>200</v>
      </c>
      <c r="D320" s="10">
        <f t="shared" si="60"/>
        <v>10</v>
      </c>
      <c r="E320" s="10">
        <f t="shared" si="61"/>
        <v>200.66666666666532</v>
      </c>
      <c r="F320" s="10">
        <f t="shared" si="62"/>
        <v>50.166666666666345</v>
      </c>
      <c r="G320" s="10">
        <f t="shared" si="63"/>
        <v>150.49999999999898</v>
      </c>
      <c r="H320" s="10">
        <f t="shared" si="64"/>
        <v>60.166666666666345</v>
      </c>
      <c r="I320" s="10">
        <f t="shared" si="65"/>
        <v>350.49999999999898</v>
      </c>
      <c r="J320" s="24">
        <f t="shared" si="66"/>
        <v>1631443.8349999913</v>
      </c>
      <c r="L320" s="10"/>
      <c r="M320" s="10"/>
      <c r="O320" s="10"/>
      <c r="P320" s="24"/>
    </row>
    <row r="321" spans="1:16" x14ac:dyDescent="0.25">
      <c r="A321" s="1">
        <v>6.1799999999999802</v>
      </c>
      <c r="B321" s="10">
        <f t="shared" si="58"/>
        <v>411.99999999999869</v>
      </c>
      <c r="C321" s="10">
        <f t="shared" si="59"/>
        <v>200</v>
      </c>
      <c r="D321" s="10">
        <f t="shared" si="60"/>
        <v>10</v>
      </c>
      <c r="E321" s="10">
        <f t="shared" si="61"/>
        <v>201.99999999999869</v>
      </c>
      <c r="F321" s="10">
        <f t="shared" si="62"/>
        <v>50.499999999999659</v>
      </c>
      <c r="G321" s="10">
        <f t="shared" si="63"/>
        <v>151.49999999999903</v>
      </c>
      <c r="H321" s="10">
        <f t="shared" si="64"/>
        <v>60.499999999999659</v>
      </c>
      <c r="I321" s="10">
        <f t="shared" si="65"/>
        <v>351.49999999999903</v>
      </c>
      <c r="J321" s="24">
        <f t="shared" si="66"/>
        <v>1640482.3049999909</v>
      </c>
      <c r="L321" s="10"/>
      <c r="M321" s="10"/>
      <c r="O321" s="10"/>
      <c r="P321" s="24"/>
    </row>
    <row r="322" spans="1:16" x14ac:dyDescent="0.25">
      <c r="A322" s="1">
        <v>6.1999999999999797</v>
      </c>
      <c r="B322" s="10">
        <f t="shared" si="58"/>
        <v>413.33333333333195</v>
      </c>
      <c r="C322" s="10">
        <f t="shared" si="59"/>
        <v>200</v>
      </c>
      <c r="D322" s="10">
        <f t="shared" si="60"/>
        <v>10</v>
      </c>
      <c r="E322" s="10">
        <f t="shared" si="61"/>
        <v>203.33333333333195</v>
      </c>
      <c r="F322" s="10">
        <f t="shared" si="62"/>
        <v>50.833333333332973</v>
      </c>
      <c r="G322" s="10">
        <f t="shared" si="63"/>
        <v>152.49999999999898</v>
      </c>
      <c r="H322" s="10">
        <f t="shared" si="64"/>
        <v>60.833333333332973</v>
      </c>
      <c r="I322" s="10">
        <f t="shared" si="65"/>
        <v>352.49999999999898</v>
      </c>
      <c r="J322" s="24">
        <f t="shared" si="66"/>
        <v>1649520.7749999901</v>
      </c>
      <c r="L322" s="10"/>
      <c r="M322" s="10"/>
      <c r="O322" s="10"/>
      <c r="P322" s="24"/>
    </row>
    <row r="323" spans="1:16" x14ac:dyDescent="0.25">
      <c r="A323" s="1">
        <v>6.2199999999999704</v>
      </c>
      <c r="B323" s="10">
        <f t="shared" si="58"/>
        <v>414.6666666666647</v>
      </c>
      <c r="C323" s="10">
        <f t="shared" si="59"/>
        <v>200</v>
      </c>
      <c r="D323" s="10">
        <f t="shared" si="60"/>
        <v>10</v>
      </c>
      <c r="E323" s="10">
        <f t="shared" si="61"/>
        <v>204.6666666666647</v>
      </c>
      <c r="F323" s="10">
        <f t="shared" si="62"/>
        <v>51.166666666666174</v>
      </c>
      <c r="G323" s="10">
        <f t="shared" si="63"/>
        <v>153.49999999999852</v>
      </c>
      <c r="H323" s="10">
        <f t="shared" si="64"/>
        <v>61.166666666666174</v>
      </c>
      <c r="I323" s="10">
        <f t="shared" si="65"/>
        <v>353.49999999999852</v>
      </c>
      <c r="J323" s="24">
        <f t="shared" si="66"/>
        <v>1658559.2449999866</v>
      </c>
      <c r="L323" s="10"/>
      <c r="M323" s="10"/>
      <c r="O323" s="10"/>
      <c r="P323" s="24"/>
    </row>
    <row r="324" spans="1:16" x14ac:dyDescent="0.25">
      <c r="A324" s="1">
        <v>6.23999999999997</v>
      </c>
      <c r="B324" s="10">
        <f t="shared" si="58"/>
        <v>415.99999999999801</v>
      </c>
      <c r="C324" s="10">
        <f t="shared" si="59"/>
        <v>200</v>
      </c>
      <c r="D324" s="10">
        <f t="shared" si="60"/>
        <v>10</v>
      </c>
      <c r="E324" s="10">
        <f t="shared" si="61"/>
        <v>205.99999999999801</v>
      </c>
      <c r="F324" s="10">
        <f t="shared" si="62"/>
        <v>51.499999999999488</v>
      </c>
      <c r="G324" s="10">
        <f t="shared" si="63"/>
        <v>154.49999999999852</v>
      </c>
      <c r="H324" s="10">
        <f t="shared" si="64"/>
        <v>61.499999999999488</v>
      </c>
      <c r="I324" s="10">
        <f t="shared" si="65"/>
        <v>354.49999999999852</v>
      </c>
      <c r="J324" s="24">
        <f t="shared" si="66"/>
        <v>1667597.7149999861</v>
      </c>
      <c r="L324" s="10"/>
      <c r="M324" s="10"/>
      <c r="O324" s="10"/>
      <c r="P324" s="24"/>
    </row>
    <row r="325" spans="1:16" x14ac:dyDescent="0.25">
      <c r="A325" s="1">
        <v>6.2599999999999696</v>
      </c>
      <c r="B325" s="10">
        <f t="shared" si="58"/>
        <v>417.33333333333127</v>
      </c>
      <c r="C325" s="10">
        <f t="shared" si="59"/>
        <v>200</v>
      </c>
      <c r="D325" s="10">
        <f t="shared" si="60"/>
        <v>10</v>
      </c>
      <c r="E325" s="10">
        <f t="shared" si="61"/>
        <v>207.33333333333127</v>
      </c>
      <c r="F325" s="10">
        <f t="shared" si="62"/>
        <v>51.833333333332803</v>
      </c>
      <c r="G325" s="10">
        <f t="shared" si="63"/>
        <v>155.49999999999847</v>
      </c>
      <c r="H325" s="10">
        <f t="shared" si="64"/>
        <v>61.833333333332803</v>
      </c>
      <c r="I325" s="10">
        <f t="shared" si="65"/>
        <v>355.49999999999847</v>
      </c>
      <c r="J325" s="24">
        <f t="shared" si="66"/>
        <v>1676636.1849999856</v>
      </c>
      <c r="L325" s="10"/>
      <c r="M325" s="10"/>
      <c r="O325" s="10"/>
      <c r="P325" s="24"/>
    </row>
    <row r="326" spans="1:16" x14ac:dyDescent="0.25">
      <c r="A326" s="1">
        <v>6.2799999999999701</v>
      </c>
      <c r="B326" s="10">
        <f t="shared" si="58"/>
        <v>418.6666666666647</v>
      </c>
      <c r="C326" s="10">
        <f t="shared" si="59"/>
        <v>200</v>
      </c>
      <c r="D326" s="10">
        <f t="shared" si="60"/>
        <v>10</v>
      </c>
      <c r="E326" s="10">
        <f t="shared" si="61"/>
        <v>208.6666666666647</v>
      </c>
      <c r="F326" s="10">
        <f t="shared" si="62"/>
        <v>52.166666666666174</v>
      </c>
      <c r="G326" s="10">
        <f t="shared" si="63"/>
        <v>156.49999999999852</v>
      </c>
      <c r="H326" s="10">
        <f t="shared" si="64"/>
        <v>62.166666666666174</v>
      </c>
      <c r="I326" s="10">
        <f t="shared" si="65"/>
        <v>356.49999999999852</v>
      </c>
      <c r="J326" s="24">
        <f t="shared" si="66"/>
        <v>1685674.6549999865</v>
      </c>
      <c r="L326" s="10"/>
      <c r="M326" s="10"/>
      <c r="O326" s="10"/>
      <c r="P326" s="24"/>
    </row>
    <row r="327" spans="1:16" x14ac:dyDescent="0.25">
      <c r="A327" s="1">
        <v>6.2999999999999696</v>
      </c>
      <c r="B327" s="10">
        <f t="shared" si="58"/>
        <v>419.99999999999795</v>
      </c>
      <c r="C327" s="10">
        <f t="shared" si="59"/>
        <v>200</v>
      </c>
      <c r="D327" s="10">
        <f t="shared" si="60"/>
        <v>10</v>
      </c>
      <c r="E327" s="10">
        <f t="shared" si="61"/>
        <v>209.99999999999795</v>
      </c>
      <c r="F327" s="10">
        <f t="shared" si="62"/>
        <v>52.499999999999488</v>
      </c>
      <c r="G327" s="10">
        <f t="shared" si="63"/>
        <v>157.49999999999847</v>
      </c>
      <c r="H327" s="10">
        <f t="shared" si="64"/>
        <v>62.499999999999488</v>
      </c>
      <c r="I327" s="10">
        <f t="shared" si="65"/>
        <v>357.49999999999847</v>
      </c>
      <c r="J327" s="24">
        <f t="shared" si="66"/>
        <v>1694713.124999986</v>
      </c>
      <c r="L327" s="10"/>
      <c r="M327" s="10"/>
      <c r="O327" s="10"/>
      <c r="P327" s="24"/>
    </row>
    <row r="328" spans="1:16" x14ac:dyDescent="0.25">
      <c r="A328" s="1">
        <v>6.3199999999999701</v>
      </c>
      <c r="B328" s="10">
        <f t="shared" si="58"/>
        <v>421.33333333333132</v>
      </c>
      <c r="C328" s="10">
        <f t="shared" si="59"/>
        <v>200</v>
      </c>
      <c r="D328" s="10">
        <f t="shared" si="60"/>
        <v>10</v>
      </c>
      <c r="E328" s="10">
        <f t="shared" si="61"/>
        <v>211.33333333333132</v>
      </c>
      <c r="F328" s="10">
        <f t="shared" si="62"/>
        <v>52.833333333332831</v>
      </c>
      <c r="G328" s="10">
        <f t="shared" si="63"/>
        <v>158.49999999999849</v>
      </c>
      <c r="H328" s="10">
        <f t="shared" si="64"/>
        <v>62.833333333332831</v>
      </c>
      <c r="I328" s="10">
        <f t="shared" si="65"/>
        <v>358.49999999999852</v>
      </c>
      <c r="J328" s="24">
        <f t="shared" si="66"/>
        <v>1703751.5949999865</v>
      </c>
      <c r="L328" s="10"/>
      <c r="M328" s="10"/>
      <c r="O328" s="10"/>
      <c r="P328" s="24"/>
    </row>
    <row r="329" spans="1:16" x14ac:dyDescent="0.25">
      <c r="A329" s="1">
        <v>6.3399999999999697</v>
      </c>
      <c r="B329" s="10">
        <f t="shared" si="58"/>
        <v>422.66666666666464</v>
      </c>
      <c r="C329" s="10">
        <f t="shared" si="59"/>
        <v>200</v>
      </c>
      <c r="D329" s="10">
        <f t="shared" si="60"/>
        <v>10</v>
      </c>
      <c r="E329" s="10">
        <f t="shared" si="61"/>
        <v>212.66666666666464</v>
      </c>
      <c r="F329" s="10">
        <f t="shared" si="62"/>
        <v>53.166666666666174</v>
      </c>
      <c r="G329" s="10">
        <f t="shared" si="63"/>
        <v>159.49999999999847</v>
      </c>
      <c r="H329" s="10">
        <f t="shared" si="64"/>
        <v>63.166666666666174</v>
      </c>
      <c r="I329" s="10">
        <f t="shared" si="65"/>
        <v>359.49999999999847</v>
      </c>
      <c r="J329" s="24">
        <f t="shared" si="66"/>
        <v>1712790.0649999867</v>
      </c>
      <c r="L329" s="10"/>
      <c r="M329" s="10"/>
      <c r="O329" s="10"/>
      <c r="P329" s="24"/>
    </row>
    <row r="330" spans="1:16" x14ac:dyDescent="0.25">
      <c r="A330" s="1">
        <v>6.3599999999999701</v>
      </c>
      <c r="B330" s="10">
        <f t="shared" si="58"/>
        <v>423.99999999999801</v>
      </c>
      <c r="C330" s="10">
        <f t="shared" si="59"/>
        <v>200</v>
      </c>
      <c r="D330" s="10">
        <f t="shared" si="60"/>
        <v>10</v>
      </c>
      <c r="E330" s="10">
        <f t="shared" si="61"/>
        <v>213.99999999999801</v>
      </c>
      <c r="F330" s="10">
        <f t="shared" si="62"/>
        <v>53.499999999999488</v>
      </c>
      <c r="G330" s="10">
        <f t="shared" si="63"/>
        <v>160.49999999999852</v>
      </c>
      <c r="H330" s="10">
        <f t="shared" si="64"/>
        <v>63.499999999999488</v>
      </c>
      <c r="I330" s="10">
        <f t="shared" si="65"/>
        <v>360.49999999999852</v>
      </c>
      <c r="J330" s="24">
        <f t="shared" si="66"/>
        <v>1721828.5349999862</v>
      </c>
      <c r="L330" s="10"/>
      <c r="M330" s="10"/>
      <c r="O330" s="10"/>
      <c r="P330" s="24"/>
    </row>
    <row r="331" spans="1:16" x14ac:dyDescent="0.25">
      <c r="A331" s="1">
        <v>6.3799999999999697</v>
      </c>
      <c r="B331" s="10">
        <f t="shared" si="58"/>
        <v>425.33333333333127</v>
      </c>
      <c r="C331" s="10">
        <f t="shared" si="59"/>
        <v>200</v>
      </c>
      <c r="D331" s="10">
        <f t="shared" si="60"/>
        <v>10</v>
      </c>
      <c r="E331" s="10">
        <f t="shared" si="61"/>
        <v>215.33333333333127</v>
      </c>
      <c r="F331" s="10">
        <f t="shared" si="62"/>
        <v>53.833333333332803</v>
      </c>
      <c r="G331" s="10">
        <f t="shared" si="63"/>
        <v>161.49999999999847</v>
      </c>
      <c r="H331" s="10">
        <f t="shared" si="64"/>
        <v>63.833333333332803</v>
      </c>
      <c r="I331" s="10">
        <f t="shared" si="65"/>
        <v>361.49999999999847</v>
      </c>
      <c r="J331" s="24">
        <f t="shared" si="66"/>
        <v>1730867.0049999857</v>
      </c>
      <c r="L331" s="10"/>
      <c r="M331" s="10"/>
      <c r="O331" s="10"/>
      <c r="P331" s="24"/>
    </row>
    <row r="332" spans="1:16" x14ac:dyDescent="0.25">
      <c r="A332" s="1">
        <v>6.3999999999999702</v>
      </c>
      <c r="B332" s="10">
        <f t="shared" si="58"/>
        <v>426.6666666666647</v>
      </c>
      <c r="C332" s="10">
        <f t="shared" si="59"/>
        <v>200</v>
      </c>
      <c r="D332" s="10">
        <f t="shared" si="60"/>
        <v>10</v>
      </c>
      <c r="E332" s="10">
        <f t="shared" si="61"/>
        <v>216.6666666666647</v>
      </c>
      <c r="F332" s="10">
        <f t="shared" si="62"/>
        <v>54.166666666666174</v>
      </c>
      <c r="G332" s="10">
        <f t="shared" si="63"/>
        <v>162.49999999999852</v>
      </c>
      <c r="H332" s="10">
        <f t="shared" si="64"/>
        <v>64.166666666666174</v>
      </c>
      <c r="I332" s="10">
        <f t="shared" si="65"/>
        <v>362.49999999999852</v>
      </c>
      <c r="J332" s="24">
        <f t="shared" si="66"/>
        <v>1739905.4749999866</v>
      </c>
      <c r="L332" s="10"/>
      <c r="M332" s="10"/>
      <c r="O332" s="10"/>
      <c r="P332" s="24"/>
    </row>
    <row r="333" spans="1:16" x14ac:dyDescent="0.25">
      <c r="A333" s="1">
        <v>6.4199999999999697</v>
      </c>
      <c r="B333" s="10">
        <f t="shared" si="58"/>
        <v>427.99999999999795</v>
      </c>
      <c r="C333" s="10">
        <f t="shared" si="59"/>
        <v>200</v>
      </c>
      <c r="D333" s="10">
        <f t="shared" si="60"/>
        <v>10</v>
      </c>
      <c r="E333" s="10">
        <f t="shared" si="61"/>
        <v>217.99999999999795</v>
      </c>
      <c r="F333" s="10">
        <f t="shared" si="62"/>
        <v>54.499999999999488</v>
      </c>
      <c r="G333" s="10">
        <f t="shared" si="63"/>
        <v>163.49999999999847</v>
      </c>
      <c r="H333" s="10">
        <f t="shared" si="64"/>
        <v>64.499999999999488</v>
      </c>
      <c r="I333" s="10">
        <f t="shared" si="65"/>
        <v>363.49999999999847</v>
      </c>
      <c r="J333" s="24">
        <f t="shared" si="66"/>
        <v>1748943.9449999861</v>
      </c>
      <c r="L333" s="10"/>
      <c r="M333" s="10"/>
      <c r="O333" s="10"/>
      <c r="P333" s="24"/>
    </row>
    <row r="334" spans="1:16" x14ac:dyDescent="0.25">
      <c r="A334" s="1">
        <v>6.4399999999999702</v>
      </c>
      <c r="B334" s="10">
        <f t="shared" si="58"/>
        <v>429.33333333333132</v>
      </c>
      <c r="C334" s="10">
        <f t="shared" si="59"/>
        <v>200</v>
      </c>
      <c r="D334" s="10">
        <f t="shared" si="60"/>
        <v>10</v>
      </c>
      <c r="E334" s="10">
        <f t="shared" si="61"/>
        <v>219.33333333333132</v>
      </c>
      <c r="F334" s="10">
        <f t="shared" si="62"/>
        <v>54.833333333332831</v>
      </c>
      <c r="G334" s="10">
        <f t="shared" si="63"/>
        <v>164.49999999999849</v>
      </c>
      <c r="H334" s="10">
        <f t="shared" si="64"/>
        <v>64.833333333332831</v>
      </c>
      <c r="I334" s="10">
        <f t="shared" si="65"/>
        <v>364.49999999999852</v>
      </c>
      <c r="J334" s="24">
        <f t="shared" si="66"/>
        <v>1757982.4149999863</v>
      </c>
      <c r="L334" s="10"/>
      <c r="M334" s="10"/>
      <c r="O334" s="10"/>
      <c r="P334" s="24"/>
    </row>
    <row r="335" spans="1:16" x14ac:dyDescent="0.25">
      <c r="A335" s="1">
        <v>6.4599999999999698</v>
      </c>
      <c r="B335" s="10">
        <f t="shared" si="58"/>
        <v>430.66666666666464</v>
      </c>
      <c r="C335" s="10">
        <f t="shared" si="59"/>
        <v>200</v>
      </c>
      <c r="D335" s="10">
        <f t="shared" si="60"/>
        <v>10</v>
      </c>
      <c r="E335" s="10">
        <f t="shared" si="61"/>
        <v>220.66666666666464</v>
      </c>
      <c r="F335" s="10">
        <f t="shared" si="62"/>
        <v>55.166666666666174</v>
      </c>
      <c r="G335" s="10">
        <f t="shared" si="63"/>
        <v>165.49999999999847</v>
      </c>
      <c r="H335" s="10">
        <f t="shared" si="64"/>
        <v>65.166666666666174</v>
      </c>
      <c r="I335" s="10">
        <f t="shared" si="65"/>
        <v>365.49999999999847</v>
      </c>
      <c r="J335" s="24">
        <f t="shared" si="66"/>
        <v>1767020.8849999867</v>
      </c>
      <c r="L335" s="10"/>
      <c r="M335" s="10"/>
      <c r="O335" s="10"/>
      <c r="P335" s="24"/>
    </row>
    <row r="336" spans="1:16" x14ac:dyDescent="0.25">
      <c r="A336" s="1">
        <v>6.4799999999999702</v>
      </c>
      <c r="B336" s="10">
        <f t="shared" si="58"/>
        <v>431.99999999999801</v>
      </c>
      <c r="C336" s="10">
        <f t="shared" si="59"/>
        <v>200</v>
      </c>
      <c r="D336" s="10">
        <f t="shared" si="60"/>
        <v>10</v>
      </c>
      <c r="E336" s="10">
        <f t="shared" si="61"/>
        <v>221.99999999999801</v>
      </c>
      <c r="F336" s="10">
        <f t="shared" si="62"/>
        <v>55.499999999999488</v>
      </c>
      <c r="G336" s="10">
        <f t="shared" si="63"/>
        <v>166.49999999999852</v>
      </c>
      <c r="H336" s="10">
        <f t="shared" si="64"/>
        <v>65.499999999999488</v>
      </c>
      <c r="I336" s="10">
        <f t="shared" si="65"/>
        <v>366.49999999999852</v>
      </c>
      <c r="J336" s="24">
        <f t="shared" si="66"/>
        <v>1776059.354999986</v>
      </c>
      <c r="L336" s="10"/>
      <c r="M336" s="10"/>
      <c r="O336" s="10"/>
      <c r="P336" s="24"/>
    </row>
    <row r="337" spans="1:16" x14ac:dyDescent="0.25">
      <c r="A337" s="1">
        <v>6.4999999999999698</v>
      </c>
      <c r="B337" s="10">
        <f t="shared" si="58"/>
        <v>433.33333333333127</v>
      </c>
      <c r="C337" s="10">
        <f t="shared" si="59"/>
        <v>200</v>
      </c>
      <c r="D337" s="10">
        <f t="shared" si="60"/>
        <v>10</v>
      </c>
      <c r="E337" s="10">
        <f t="shared" si="61"/>
        <v>223.33333333333127</v>
      </c>
      <c r="F337" s="10">
        <f t="shared" si="62"/>
        <v>55.833333333332803</v>
      </c>
      <c r="G337" s="10">
        <f t="shared" si="63"/>
        <v>167.49999999999847</v>
      </c>
      <c r="H337" s="10">
        <f t="shared" si="64"/>
        <v>65.833333333332803</v>
      </c>
      <c r="I337" s="10">
        <f t="shared" si="65"/>
        <v>367.49999999999847</v>
      </c>
      <c r="J337" s="24">
        <f t="shared" si="66"/>
        <v>1785097.8249999855</v>
      </c>
      <c r="L337" s="10"/>
      <c r="M337" s="10"/>
      <c r="O337" s="10"/>
      <c r="P337" s="24"/>
    </row>
    <row r="338" spans="1:16" x14ac:dyDescent="0.25">
      <c r="A338" s="1">
        <v>6.5199999999999703</v>
      </c>
      <c r="B338" s="10">
        <f t="shared" si="58"/>
        <v>434.6666666666647</v>
      </c>
      <c r="C338" s="10">
        <f t="shared" si="59"/>
        <v>200</v>
      </c>
      <c r="D338" s="10">
        <f t="shared" si="60"/>
        <v>10</v>
      </c>
      <c r="E338" s="10">
        <f t="shared" si="61"/>
        <v>224.6666666666647</v>
      </c>
      <c r="F338" s="10">
        <f t="shared" si="62"/>
        <v>56.166666666666174</v>
      </c>
      <c r="G338" s="10">
        <f t="shared" si="63"/>
        <v>168.49999999999852</v>
      </c>
      <c r="H338" s="10">
        <f t="shared" si="64"/>
        <v>66.166666666666174</v>
      </c>
      <c r="I338" s="10">
        <f t="shared" si="65"/>
        <v>368.49999999999852</v>
      </c>
      <c r="J338" s="24">
        <f t="shared" si="66"/>
        <v>1794136.2949999867</v>
      </c>
      <c r="L338" s="10"/>
      <c r="M338" s="10"/>
      <c r="O338" s="10"/>
      <c r="P338" s="24"/>
    </row>
    <row r="339" spans="1:16" x14ac:dyDescent="0.25">
      <c r="A339" s="1">
        <v>6.5399999999999698</v>
      </c>
      <c r="B339" s="10">
        <f t="shared" si="58"/>
        <v>435.99999999999801</v>
      </c>
      <c r="C339" s="10">
        <f t="shared" si="59"/>
        <v>200</v>
      </c>
      <c r="D339" s="10">
        <f t="shared" si="60"/>
        <v>10</v>
      </c>
      <c r="E339" s="10">
        <f t="shared" si="61"/>
        <v>225.99999999999801</v>
      </c>
      <c r="F339" s="10">
        <f t="shared" si="62"/>
        <v>56.499999999999488</v>
      </c>
      <c r="G339" s="10">
        <f t="shared" si="63"/>
        <v>169.49999999999852</v>
      </c>
      <c r="H339" s="10">
        <f t="shared" si="64"/>
        <v>66.499999999999488</v>
      </c>
      <c r="I339" s="10">
        <f t="shared" si="65"/>
        <v>369.49999999999852</v>
      </c>
      <c r="J339" s="24">
        <f t="shared" si="66"/>
        <v>1803174.7649999862</v>
      </c>
      <c r="L339" s="10"/>
      <c r="M339" s="10"/>
      <c r="O339" s="10"/>
      <c r="P339" s="24"/>
    </row>
    <row r="340" spans="1:16" x14ac:dyDescent="0.25">
      <c r="A340" s="1">
        <v>6.5599999999999703</v>
      </c>
      <c r="B340" s="10">
        <f t="shared" si="58"/>
        <v>437.33333333333138</v>
      </c>
      <c r="C340" s="10">
        <f t="shared" si="59"/>
        <v>200</v>
      </c>
      <c r="D340" s="10">
        <f t="shared" si="60"/>
        <v>10</v>
      </c>
      <c r="E340" s="10">
        <f t="shared" si="61"/>
        <v>227.33333333333138</v>
      </c>
      <c r="F340" s="10">
        <f t="shared" si="62"/>
        <v>56.83333333333286</v>
      </c>
      <c r="G340" s="10">
        <f t="shared" si="63"/>
        <v>170.49999999999852</v>
      </c>
      <c r="H340" s="10">
        <f t="shared" si="64"/>
        <v>66.83333333333286</v>
      </c>
      <c r="I340" s="10">
        <f t="shared" si="65"/>
        <v>370.49999999999852</v>
      </c>
      <c r="J340" s="24">
        <f t="shared" si="66"/>
        <v>1812213.2349999871</v>
      </c>
      <c r="L340" s="10"/>
      <c r="M340" s="10"/>
      <c r="O340" s="10"/>
      <c r="P340" s="24"/>
    </row>
    <row r="341" spans="1:16" x14ac:dyDescent="0.25">
      <c r="A341" s="1">
        <v>6.5799999999999699</v>
      </c>
      <c r="B341" s="10">
        <f t="shared" si="58"/>
        <v>438.66666666666464</v>
      </c>
      <c r="C341" s="10">
        <f t="shared" si="59"/>
        <v>200</v>
      </c>
      <c r="D341" s="10">
        <f t="shared" si="60"/>
        <v>10</v>
      </c>
      <c r="E341" s="10">
        <f t="shared" si="61"/>
        <v>228.66666666666464</v>
      </c>
      <c r="F341" s="10">
        <f t="shared" si="62"/>
        <v>57.166666666666174</v>
      </c>
      <c r="G341" s="10">
        <f t="shared" si="63"/>
        <v>171.49999999999847</v>
      </c>
      <c r="H341" s="10">
        <f t="shared" si="64"/>
        <v>67.166666666666174</v>
      </c>
      <c r="I341" s="10">
        <f t="shared" si="65"/>
        <v>371.49999999999847</v>
      </c>
      <c r="J341" s="24">
        <f t="shared" si="66"/>
        <v>1821251.7049999866</v>
      </c>
      <c r="L341" s="10"/>
      <c r="M341" s="10"/>
      <c r="O341" s="10"/>
      <c r="P341" s="24"/>
    </row>
    <row r="342" spans="1:16" x14ac:dyDescent="0.25">
      <c r="A342" s="1">
        <v>6.5999999999999703</v>
      </c>
      <c r="B342" s="10">
        <f t="shared" si="58"/>
        <v>439.99999999999807</v>
      </c>
      <c r="C342" s="10">
        <f t="shared" si="59"/>
        <v>200</v>
      </c>
      <c r="D342" s="10">
        <f t="shared" si="60"/>
        <v>10</v>
      </c>
      <c r="E342" s="10">
        <f t="shared" si="61"/>
        <v>229.99999999999807</v>
      </c>
      <c r="F342" s="10">
        <f t="shared" si="62"/>
        <v>57.499999999999517</v>
      </c>
      <c r="G342" s="10">
        <f t="shared" si="63"/>
        <v>172.49999999999855</v>
      </c>
      <c r="H342" s="10">
        <f t="shared" si="64"/>
        <v>67.499999999999517</v>
      </c>
      <c r="I342" s="10">
        <f t="shared" si="65"/>
        <v>372.49999999999852</v>
      </c>
      <c r="J342" s="24">
        <f t="shared" si="66"/>
        <v>1830290.1749999868</v>
      </c>
      <c r="L342" s="10"/>
      <c r="M342" s="10"/>
      <c r="O342" s="10"/>
      <c r="P342" s="24"/>
    </row>
    <row r="343" spans="1:16" x14ac:dyDescent="0.25">
      <c r="A343" s="1">
        <v>6.6199999999999699</v>
      </c>
      <c r="B343" s="10">
        <f t="shared" si="58"/>
        <v>441.33333333333127</v>
      </c>
      <c r="C343" s="10">
        <f t="shared" si="59"/>
        <v>200</v>
      </c>
      <c r="D343" s="10">
        <f t="shared" si="60"/>
        <v>10</v>
      </c>
      <c r="E343" s="10">
        <f t="shared" si="61"/>
        <v>231.33333333333127</v>
      </c>
      <c r="F343" s="10">
        <f t="shared" si="62"/>
        <v>57.833333333332803</v>
      </c>
      <c r="G343" s="10">
        <f t="shared" si="63"/>
        <v>173.49999999999847</v>
      </c>
      <c r="H343" s="10">
        <f t="shared" si="64"/>
        <v>67.833333333332803</v>
      </c>
      <c r="I343" s="10">
        <f t="shared" si="65"/>
        <v>373.49999999999847</v>
      </c>
      <c r="J343" s="24">
        <f t="shared" si="66"/>
        <v>1839328.6449999856</v>
      </c>
      <c r="L343" s="10"/>
      <c r="M343" s="10"/>
      <c r="O343" s="10"/>
      <c r="P343" s="24"/>
    </row>
    <row r="344" spans="1:16" x14ac:dyDescent="0.25">
      <c r="A344" s="1">
        <v>6.6399999999999704</v>
      </c>
      <c r="B344" s="10">
        <f t="shared" si="58"/>
        <v>442.66666666666475</v>
      </c>
      <c r="C344" s="10">
        <f t="shared" si="59"/>
        <v>200</v>
      </c>
      <c r="D344" s="10">
        <f t="shared" si="60"/>
        <v>10</v>
      </c>
      <c r="E344" s="10">
        <f t="shared" si="61"/>
        <v>232.66666666666475</v>
      </c>
      <c r="F344" s="10">
        <f t="shared" si="62"/>
        <v>58.166666666666174</v>
      </c>
      <c r="G344" s="10">
        <f t="shared" si="63"/>
        <v>174.49999999999858</v>
      </c>
      <c r="H344" s="10">
        <f t="shared" si="64"/>
        <v>68.166666666666174</v>
      </c>
      <c r="I344" s="10">
        <f t="shared" si="65"/>
        <v>374.49999999999858</v>
      </c>
      <c r="J344" s="24">
        <f t="shared" si="66"/>
        <v>1848367.1149999867</v>
      </c>
      <c r="L344" s="10"/>
      <c r="M344" s="10"/>
      <c r="O344" s="10"/>
      <c r="P344" s="24"/>
    </row>
    <row r="345" spans="1:16" x14ac:dyDescent="0.25">
      <c r="A345" s="1">
        <v>6.6599999999999699</v>
      </c>
      <c r="B345" s="10">
        <f t="shared" si="58"/>
        <v>443.99999999999795</v>
      </c>
      <c r="C345" s="10">
        <f t="shared" si="59"/>
        <v>200</v>
      </c>
      <c r="D345" s="10">
        <f t="shared" si="60"/>
        <v>10</v>
      </c>
      <c r="E345" s="10">
        <f t="shared" si="61"/>
        <v>233.99999999999795</v>
      </c>
      <c r="F345" s="10">
        <f t="shared" si="62"/>
        <v>58.499999999999488</v>
      </c>
      <c r="G345" s="10">
        <f t="shared" si="63"/>
        <v>175.49999999999847</v>
      </c>
      <c r="H345" s="10">
        <f t="shared" si="64"/>
        <v>68.499999999999488</v>
      </c>
      <c r="I345" s="10">
        <f t="shared" si="65"/>
        <v>375.49999999999847</v>
      </c>
      <c r="J345" s="24">
        <f t="shared" si="66"/>
        <v>1857405.5849999862</v>
      </c>
      <c r="L345" s="10"/>
      <c r="M345" s="10"/>
      <c r="O345" s="10"/>
      <c r="P345" s="24"/>
    </row>
    <row r="346" spans="1:16" x14ac:dyDescent="0.25">
      <c r="A346" s="1">
        <v>6.6799999999999704</v>
      </c>
      <c r="B346" s="10">
        <f t="shared" si="58"/>
        <v>445.33333333333138</v>
      </c>
      <c r="C346" s="10">
        <f t="shared" si="59"/>
        <v>200</v>
      </c>
      <c r="D346" s="10">
        <f t="shared" si="60"/>
        <v>10</v>
      </c>
      <c r="E346" s="10">
        <f t="shared" si="61"/>
        <v>235.33333333333138</v>
      </c>
      <c r="F346" s="10">
        <f t="shared" si="62"/>
        <v>58.83333333333286</v>
      </c>
      <c r="G346" s="10">
        <f t="shared" si="63"/>
        <v>176.49999999999852</v>
      </c>
      <c r="H346" s="10">
        <f t="shared" si="64"/>
        <v>68.83333333333286</v>
      </c>
      <c r="I346" s="10">
        <f t="shared" si="65"/>
        <v>376.49999999999852</v>
      </c>
      <c r="J346" s="24">
        <f t="shared" si="66"/>
        <v>1866444.0549999871</v>
      </c>
      <c r="L346" s="10"/>
      <c r="M346" s="10"/>
      <c r="O346" s="10"/>
      <c r="P346" s="24"/>
    </row>
    <row r="347" spans="1:16" x14ac:dyDescent="0.25">
      <c r="A347" s="1">
        <v>6.6999999999999602</v>
      </c>
      <c r="B347" s="10">
        <f t="shared" si="58"/>
        <v>446.66666666666407</v>
      </c>
      <c r="C347" s="10">
        <f t="shared" si="59"/>
        <v>200</v>
      </c>
      <c r="D347" s="10">
        <f t="shared" si="60"/>
        <v>10</v>
      </c>
      <c r="E347" s="10">
        <f t="shared" si="61"/>
        <v>236.66666666666407</v>
      </c>
      <c r="F347" s="10">
        <f t="shared" si="62"/>
        <v>59.166666666666003</v>
      </c>
      <c r="G347" s="10">
        <f t="shared" si="63"/>
        <v>177.49999999999807</v>
      </c>
      <c r="H347" s="10">
        <f t="shared" si="64"/>
        <v>69.166666666666003</v>
      </c>
      <c r="I347" s="10">
        <f t="shared" si="65"/>
        <v>377.49999999999807</v>
      </c>
      <c r="J347" s="24">
        <f t="shared" si="66"/>
        <v>1875482.524999982</v>
      </c>
      <c r="L347" s="10"/>
      <c r="M347" s="10"/>
      <c r="O347" s="10"/>
      <c r="P347" s="24"/>
    </row>
    <row r="348" spans="1:16" x14ac:dyDescent="0.25">
      <c r="A348" s="1">
        <v>6.7199999999999598</v>
      </c>
      <c r="B348" s="10">
        <f t="shared" si="58"/>
        <v>447.99999999999727</v>
      </c>
      <c r="C348" s="10">
        <f t="shared" si="59"/>
        <v>200</v>
      </c>
      <c r="D348" s="10">
        <f t="shared" si="60"/>
        <v>10</v>
      </c>
      <c r="E348" s="10">
        <f t="shared" si="61"/>
        <v>237.99999999999727</v>
      </c>
      <c r="F348" s="10">
        <f t="shared" si="62"/>
        <v>59.499999999999318</v>
      </c>
      <c r="G348" s="10">
        <f t="shared" si="63"/>
        <v>178.49999999999795</v>
      </c>
      <c r="H348" s="10">
        <f t="shared" si="64"/>
        <v>69.499999999999318</v>
      </c>
      <c r="I348" s="10">
        <f t="shared" si="65"/>
        <v>378.49999999999795</v>
      </c>
      <c r="J348" s="24">
        <f t="shared" si="66"/>
        <v>1884520.9949999815</v>
      </c>
      <c r="L348" s="10"/>
      <c r="M348" s="10"/>
      <c r="O348" s="10"/>
      <c r="P348" s="24"/>
    </row>
    <row r="349" spans="1:16" x14ac:dyDescent="0.25">
      <c r="A349" s="1">
        <v>6.7399999999999602</v>
      </c>
      <c r="B349" s="10">
        <f t="shared" si="58"/>
        <v>449.3333333333307</v>
      </c>
      <c r="C349" s="10">
        <f t="shared" si="59"/>
        <v>200</v>
      </c>
      <c r="D349" s="10">
        <f t="shared" si="60"/>
        <v>10</v>
      </c>
      <c r="E349" s="10">
        <f t="shared" si="61"/>
        <v>239.3333333333307</v>
      </c>
      <c r="F349" s="10">
        <f t="shared" si="62"/>
        <v>59.833333333332689</v>
      </c>
      <c r="G349" s="10">
        <f t="shared" si="63"/>
        <v>179.49999999999801</v>
      </c>
      <c r="H349" s="10">
        <f t="shared" si="64"/>
        <v>69.833333333332689</v>
      </c>
      <c r="I349" s="10">
        <f t="shared" si="65"/>
        <v>379.49999999999801</v>
      </c>
      <c r="J349" s="24">
        <f t="shared" si="66"/>
        <v>1893559.4649999826</v>
      </c>
      <c r="L349" s="10"/>
      <c r="M349" s="10"/>
      <c r="O349" s="10"/>
      <c r="P349" s="24"/>
    </row>
    <row r="350" spans="1:16" x14ac:dyDescent="0.25">
      <c r="A350" s="1">
        <v>6.7599999999999598</v>
      </c>
      <c r="B350" s="10">
        <f t="shared" si="58"/>
        <v>450.66666666666396</v>
      </c>
      <c r="C350" s="10">
        <f t="shared" si="59"/>
        <v>200</v>
      </c>
      <c r="D350" s="10">
        <f t="shared" si="60"/>
        <v>10</v>
      </c>
      <c r="E350" s="10">
        <f t="shared" si="61"/>
        <v>240.66666666666396</v>
      </c>
      <c r="F350" s="10">
        <f t="shared" si="62"/>
        <v>60.166666666666003</v>
      </c>
      <c r="G350" s="10">
        <f t="shared" si="63"/>
        <v>180.49999999999795</v>
      </c>
      <c r="H350" s="10">
        <f t="shared" si="64"/>
        <v>70.166666666666003</v>
      </c>
      <c r="I350" s="10">
        <f t="shared" si="65"/>
        <v>380.49999999999795</v>
      </c>
      <c r="J350" s="24">
        <f t="shared" si="66"/>
        <v>1902597.9349999819</v>
      </c>
      <c r="L350" s="10"/>
      <c r="M350" s="10"/>
      <c r="O350" s="10"/>
      <c r="P350" s="24"/>
    </row>
    <row r="351" spans="1:16" x14ac:dyDescent="0.25">
      <c r="A351" s="1">
        <v>6.7799999999999603</v>
      </c>
      <c r="B351" s="10">
        <f t="shared" si="58"/>
        <v>451.99999999999739</v>
      </c>
      <c r="C351" s="10">
        <f t="shared" si="59"/>
        <v>200</v>
      </c>
      <c r="D351" s="10">
        <f t="shared" si="60"/>
        <v>10</v>
      </c>
      <c r="E351" s="10">
        <f t="shared" si="61"/>
        <v>241.99999999999739</v>
      </c>
      <c r="F351" s="10">
        <f t="shared" si="62"/>
        <v>60.499999999999346</v>
      </c>
      <c r="G351" s="10">
        <f t="shared" si="63"/>
        <v>181.49999999999804</v>
      </c>
      <c r="H351" s="10">
        <f t="shared" si="64"/>
        <v>70.499999999999346</v>
      </c>
      <c r="I351" s="10">
        <f t="shared" si="65"/>
        <v>381.49999999999807</v>
      </c>
      <c r="J351" s="24">
        <f t="shared" si="66"/>
        <v>1911636.4049999823</v>
      </c>
      <c r="L351" s="10"/>
      <c r="M351" s="10"/>
      <c r="O351" s="10"/>
      <c r="P351" s="24"/>
    </row>
    <row r="352" spans="1:16" x14ac:dyDescent="0.25">
      <c r="A352" s="1">
        <v>6.7999999999999599</v>
      </c>
      <c r="B352" s="10">
        <f t="shared" si="58"/>
        <v>453.33333333333064</v>
      </c>
      <c r="C352" s="10">
        <f t="shared" si="59"/>
        <v>200</v>
      </c>
      <c r="D352" s="10">
        <f t="shared" si="60"/>
        <v>10</v>
      </c>
      <c r="E352" s="10">
        <f t="shared" si="61"/>
        <v>243.33333333333064</v>
      </c>
      <c r="F352" s="10">
        <f t="shared" si="62"/>
        <v>60.833333333332661</v>
      </c>
      <c r="G352" s="10">
        <f t="shared" si="63"/>
        <v>182.49999999999798</v>
      </c>
      <c r="H352" s="10">
        <f t="shared" si="64"/>
        <v>70.833333333332661</v>
      </c>
      <c r="I352" s="10">
        <f t="shared" si="65"/>
        <v>382.49999999999795</v>
      </c>
      <c r="J352" s="24">
        <f t="shared" si="66"/>
        <v>1920674.8749999818</v>
      </c>
      <c r="L352" s="10"/>
      <c r="M352" s="10"/>
      <c r="O352" s="10"/>
      <c r="P352" s="24"/>
    </row>
    <row r="353" spans="1:16" x14ac:dyDescent="0.25">
      <c r="A353" s="1">
        <v>6.8199999999999603</v>
      </c>
      <c r="B353" s="10">
        <f t="shared" si="58"/>
        <v>454.66666666666407</v>
      </c>
      <c r="C353" s="10">
        <f t="shared" si="59"/>
        <v>200</v>
      </c>
      <c r="D353" s="10">
        <f t="shared" si="60"/>
        <v>10</v>
      </c>
      <c r="E353" s="10">
        <f t="shared" si="61"/>
        <v>244.66666666666407</v>
      </c>
      <c r="F353" s="10">
        <f t="shared" si="62"/>
        <v>61.166666666666003</v>
      </c>
      <c r="G353" s="10">
        <f t="shared" si="63"/>
        <v>183.49999999999807</v>
      </c>
      <c r="H353" s="10">
        <f t="shared" si="64"/>
        <v>71.166666666666003</v>
      </c>
      <c r="I353" s="10">
        <f t="shared" si="65"/>
        <v>383.49999999999807</v>
      </c>
      <c r="J353" s="24">
        <f t="shared" si="66"/>
        <v>1929713.344999982</v>
      </c>
      <c r="L353" s="10"/>
      <c r="M353" s="10"/>
      <c r="O353" s="10"/>
      <c r="P353" s="24"/>
    </row>
    <row r="354" spans="1:16" x14ac:dyDescent="0.25">
      <c r="A354" s="1">
        <v>6.8399999999999599</v>
      </c>
      <c r="B354" s="10">
        <f t="shared" si="58"/>
        <v>455.99999999999727</v>
      </c>
      <c r="C354" s="10">
        <f t="shared" si="59"/>
        <v>200</v>
      </c>
      <c r="D354" s="10">
        <f t="shared" si="60"/>
        <v>10</v>
      </c>
      <c r="E354" s="10">
        <f t="shared" si="61"/>
        <v>245.99999999999727</v>
      </c>
      <c r="F354" s="10">
        <f t="shared" si="62"/>
        <v>61.499999999999318</v>
      </c>
      <c r="G354" s="10">
        <f t="shared" si="63"/>
        <v>184.49999999999795</v>
      </c>
      <c r="H354" s="10">
        <f t="shared" si="64"/>
        <v>71.499999999999318</v>
      </c>
      <c r="I354" s="10">
        <f t="shared" si="65"/>
        <v>384.49999999999795</v>
      </c>
      <c r="J354" s="24">
        <f t="shared" si="66"/>
        <v>1938751.8149999816</v>
      </c>
      <c r="L354" s="10"/>
      <c r="M354" s="10"/>
      <c r="O354" s="10"/>
      <c r="P354" s="24"/>
    </row>
    <row r="355" spans="1:16" x14ac:dyDescent="0.25">
      <c r="A355" s="1">
        <v>6.8599999999999604</v>
      </c>
      <c r="B355" s="10">
        <f t="shared" si="58"/>
        <v>457.3333333333307</v>
      </c>
      <c r="C355" s="10">
        <f t="shared" si="59"/>
        <v>200</v>
      </c>
      <c r="D355" s="10">
        <f t="shared" si="60"/>
        <v>10</v>
      </c>
      <c r="E355" s="10">
        <f t="shared" si="61"/>
        <v>247.3333333333307</v>
      </c>
      <c r="F355" s="10">
        <f t="shared" si="62"/>
        <v>61.833333333332689</v>
      </c>
      <c r="G355" s="10">
        <f t="shared" si="63"/>
        <v>185.49999999999801</v>
      </c>
      <c r="H355" s="10">
        <f t="shared" si="64"/>
        <v>71.833333333332689</v>
      </c>
      <c r="I355" s="10">
        <f t="shared" si="65"/>
        <v>385.49999999999801</v>
      </c>
      <c r="J355" s="24">
        <f t="shared" si="66"/>
        <v>1947790.2849999825</v>
      </c>
      <c r="L355" s="10"/>
      <c r="M355" s="10"/>
      <c r="O355" s="10"/>
      <c r="P355" s="24"/>
    </row>
    <row r="356" spans="1:16" x14ac:dyDescent="0.25">
      <c r="A356" s="1">
        <v>6.8799999999999599</v>
      </c>
      <c r="B356" s="10">
        <f t="shared" si="58"/>
        <v>458.66666666666396</v>
      </c>
      <c r="C356" s="10">
        <f t="shared" si="59"/>
        <v>200</v>
      </c>
      <c r="D356" s="10">
        <f t="shared" si="60"/>
        <v>10</v>
      </c>
      <c r="E356" s="10">
        <f t="shared" si="61"/>
        <v>248.66666666666396</v>
      </c>
      <c r="F356" s="10">
        <f t="shared" si="62"/>
        <v>62.166666666666003</v>
      </c>
      <c r="G356" s="10">
        <f t="shared" si="63"/>
        <v>186.49999999999795</v>
      </c>
      <c r="H356" s="10">
        <f t="shared" si="64"/>
        <v>72.166666666666003</v>
      </c>
      <c r="I356" s="10">
        <f t="shared" si="65"/>
        <v>386.49999999999795</v>
      </c>
      <c r="J356" s="24">
        <f t="shared" si="66"/>
        <v>1956828.754999982</v>
      </c>
      <c r="L356" s="10"/>
      <c r="M356" s="10"/>
      <c r="O356" s="10"/>
      <c r="P356" s="24"/>
    </row>
    <row r="357" spans="1:16" x14ac:dyDescent="0.25">
      <c r="A357" s="1">
        <v>6.8999999999999604</v>
      </c>
      <c r="B357" s="10">
        <f t="shared" si="58"/>
        <v>459.99999999999739</v>
      </c>
      <c r="C357" s="10">
        <f t="shared" si="59"/>
        <v>200</v>
      </c>
      <c r="D357" s="10">
        <f t="shared" si="60"/>
        <v>10</v>
      </c>
      <c r="E357" s="10">
        <f t="shared" si="61"/>
        <v>249.99999999999739</v>
      </c>
      <c r="F357" s="10">
        <f t="shared" si="62"/>
        <v>62.499999999999346</v>
      </c>
      <c r="G357" s="10">
        <f t="shared" si="63"/>
        <v>187.49999999999804</v>
      </c>
      <c r="H357" s="10">
        <f t="shared" si="64"/>
        <v>72.499999999999346</v>
      </c>
      <c r="I357" s="10">
        <f t="shared" si="65"/>
        <v>387.49999999999807</v>
      </c>
      <c r="J357" s="24">
        <f t="shared" si="66"/>
        <v>1965867.2249999822</v>
      </c>
      <c r="L357" s="10"/>
      <c r="M357" s="10"/>
      <c r="O357" s="10"/>
      <c r="P357" s="24"/>
    </row>
    <row r="358" spans="1:16" x14ac:dyDescent="0.25">
      <c r="A358" s="1">
        <v>6.91999999999996</v>
      </c>
      <c r="B358" s="10">
        <f t="shared" si="58"/>
        <v>461.33333333333064</v>
      </c>
      <c r="C358" s="10">
        <f t="shared" si="59"/>
        <v>200</v>
      </c>
      <c r="D358" s="10">
        <f t="shared" si="60"/>
        <v>10</v>
      </c>
      <c r="E358" s="10">
        <f t="shared" si="61"/>
        <v>251.33333333333064</v>
      </c>
      <c r="F358" s="10">
        <f t="shared" si="62"/>
        <v>62.833333333332661</v>
      </c>
      <c r="G358" s="10">
        <f t="shared" si="63"/>
        <v>188.49999999999798</v>
      </c>
      <c r="H358" s="10">
        <f t="shared" si="64"/>
        <v>72.833333333332661</v>
      </c>
      <c r="I358" s="10">
        <f t="shared" si="65"/>
        <v>388.49999999999795</v>
      </c>
      <c r="J358" s="24">
        <f t="shared" si="66"/>
        <v>1974905.6949999817</v>
      </c>
      <c r="L358" s="10"/>
      <c r="M358" s="10"/>
      <c r="O358" s="10"/>
      <c r="P358" s="24"/>
    </row>
    <row r="359" spans="1:16" x14ac:dyDescent="0.25">
      <c r="A359" s="1">
        <v>6.9399999999999604</v>
      </c>
      <c r="B359" s="10">
        <f t="shared" si="58"/>
        <v>462.66666666666407</v>
      </c>
      <c r="C359" s="10">
        <f t="shared" si="59"/>
        <v>200</v>
      </c>
      <c r="D359" s="10">
        <f t="shared" si="60"/>
        <v>10</v>
      </c>
      <c r="E359" s="10">
        <f t="shared" si="61"/>
        <v>252.66666666666407</v>
      </c>
      <c r="F359" s="10">
        <f t="shared" si="62"/>
        <v>63.166666666666003</v>
      </c>
      <c r="G359" s="10">
        <f t="shared" si="63"/>
        <v>189.49999999999807</v>
      </c>
      <c r="H359" s="10">
        <f t="shared" si="64"/>
        <v>73.166666666666003</v>
      </c>
      <c r="I359" s="10">
        <f t="shared" si="65"/>
        <v>389.49999999999807</v>
      </c>
      <c r="J359" s="24">
        <f t="shared" si="66"/>
        <v>1983944.1649999821</v>
      </c>
      <c r="L359" s="10"/>
      <c r="M359" s="10"/>
      <c r="O359" s="10"/>
      <c r="P359" s="24"/>
    </row>
    <row r="360" spans="1:16" x14ac:dyDescent="0.25">
      <c r="A360" s="1">
        <v>6.95999999999996</v>
      </c>
      <c r="B360" s="10">
        <f t="shared" si="58"/>
        <v>463.99999999999739</v>
      </c>
      <c r="C360" s="10">
        <f t="shared" si="59"/>
        <v>200</v>
      </c>
      <c r="D360" s="10">
        <f t="shared" si="60"/>
        <v>10</v>
      </c>
      <c r="E360" s="10">
        <f t="shared" si="61"/>
        <v>253.99999999999739</v>
      </c>
      <c r="F360" s="10">
        <f t="shared" si="62"/>
        <v>63.499999999999346</v>
      </c>
      <c r="G360" s="10">
        <f t="shared" si="63"/>
        <v>190.49999999999804</v>
      </c>
      <c r="H360" s="10">
        <f t="shared" si="64"/>
        <v>73.499999999999346</v>
      </c>
      <c r="I360" s="10">
        <f t="shared" si="65"/>
        <v>390.49999999999807</v>
      </c>
      <c r="J360" s="24">
        <f t="shared" si="66"/>
        <v>1992982.6349999823</v>
      </c>
      <c r="L360" s="10"/>
      <c r="M360" s="10"/>
      <c r="O360" s="10"/>
      <c r="P360" s="24"/>
    </row>
    <row r="361" spans="1:16" x14ac:dyDescent="0.25">
      <c r="A361" s="1">
        <v>6.9799999999999596</v>
      </c>
      <c r="B361" s="10">
        <f t="shared" si="58"/>
        <v>465.33333333333064</v>
      </c>
      <c r="C361" s="10">
        <f t="shared" si="59"/>
        <v>200</v>
      </c>
      <c r="D361" s="10">
        <f t="shared" si="60"/>
        <v>10</v>
      </c>
      <c r="E361" s="10">
        <f t="shared" si="61"/>
        <v>255.33333333333064</v>
      </c>
      <c r="F361" s="10">
        <f t="shared" si="62"/>
        <v>63.833333333332661</v>
      </c>
      <c r="G361" s="10">
        <f t="shared" si="63"/>
        <v>191.49999999999798</v>
      </c>
      <c r="H361" s="10">
        <f t="shared" si="64"/>
        <v>73.833333333332661</v>
      </c>
      <c r="I361" s="10">
        <f t="shared" si="65"/>
        <v>391.49999999999795</v>
      </c>
      <c r="J361" s="24">
        <f t="shared" si="66"/>
        <v>2002021.1049999818</v>
      </c>
      <c r="L361" s="10"/>
      <c r="M361" s="10"/>
      <c r="O361" s="10"/>
      <c r="P361" s="24"/>
    </row>
    <row r="362" spans="1:16" x14ac:dyDescent="0.25">
      <c r="A362" s="1">
        <v>6.99999999999996</v>
      </c>
      <c r="B362" s="10">
        <f t="shared" si="58"/>
        <v>466.66666666666407</v>
      </c>
      <c r="C362" s="10">
        <f t="shared" si="59"/>
        <v>200</v>
      </c>
      <c r="D362" s="10">
        <f t="shared" si="60"/>
        <v>10</v>
      </c>
      <c r="E362" s="10">
        <f t="shared" si="61"/>
        <v>256.66666666666407</v>
      </c>
      <c r="F362" s="10">
        <f t="shared" si="62"/>
        <v>64.166666666666003</v>
      </c>
      <c r="G362" s="10">
        <f t="shared" si="63"/>
        <v>192.49999999999807</v>
      </c>
      <c r="H362" s="10">
        <f t="shared" si="64"/>
        <v>74.166666666666003</v>
      </c>
      <c r="I362" s="10">
        <f t="shared" si="65"/>
        <v>392.49999999999807</v>
      </c>
      <c r="J362" s="24">
        <f t="shared" si="66"/>
        <v>2011059.574999982</v>
      </c>
      <c r="L362" s="10"/>
      <c r="M362" s="10"/>
      <c r="O362" s="10"/>
      <c r="P362" s="24"/>
    </row>
    <row r="363" spans="1:16" x14ac:dyDescent="0.25">
      <c r="A363" s="1">
        <v>7.0199999999999596</v>
      </c>
      <c r="B363" s="10">
        <f t="shared" si="58"/>
        <v>467.99999999999727</v>
      </c>
      <c r="C363" s="10">
        <f t="shared" si="59"/>
        <v>200</v>
      </c>
      <c r="D363" s="10">
        <f t="shared" si="60"/>
        <v>10</v>
      </c>
      <c r="E363" s="10">
        <f t="shared" si="61"/>
        <v>257.99999999999727</v>
      </c>
      <c r="F363" s="10">
        <f t="shared" si="62"/>
        <v>64.499999999999318</v>
      </c>
      <c r="G363" s="10">
        <f t="shared" si="63"/>
        <v>193.49999999999795</v>
      </c>
      <c r="H363" s="10">
        <f t="shared" si="64"/>
        <v>74.499999999999318</v>
      </c>
      <c r="I363" s="10">
        <f t="shared" si="65"/>
        <v>393.49999999999795</v>
      </c>
      <c r="J363" s="24">
        <f t="shared" si="66"/>
        <v>2020098.0449999815</v>
      </c>
      <c r="L363" s="10"/>
      <c r="M363" s="10"/>
      <c r="O363" s="10"/>
      <c r="P363" s="24"/>
    </row>
    <row r="364" spans="1:16" x14ac:dyDescent="0.25">
      <c r="A364" s="1">
        <v>7.0399999999999601</v>
      </c>
      <c r="B364" s="10">
        <f t="shared" si="58"/>
        <v>469.3333333333307</v>
      </c>
      <c r="C364" s="10">
        <f t="shared" si="59"/>
        <v>200</v>
      </c>
      <c r="D364" s="10">
        <f t="shared" si="60"/>
        <v>10</v>
      </c>
      <c r="E364" s="10">
        <f t="shared" si="61"/>
        <v>259.3333333333307</v>
      </c>
      <c r="F364" s="10">
        <f t="shared" si="62"/>
        <v>64.833333333332689</v>
      </c>
      <c r="G364" s="10">
        <f t="shared" si="63"/>
        <v>194.49999999999801</v>
      </c>
      <c r="H364" s="10">
        <f t="shared" si="64"/>
        <v>74.833333333332689</v>
      </c>
      <c r="I364" s="10">
        <f t="shared" si="65"/>
        <v>394.49999999999801</v>
      </c>
      <c r="J364" s="24">
        <f t="shared" si="66"/>
        <v>2029136.5149999824</v>
      </c>
      <c r="L364" s="10"/>
      <c r="M364" s="10"/>
      <c r="O364" s="10"/>
      <c r="P364" s="24"/>
    </row>
    <row r="365" spans="1:16" x14ac:dyDescent="0.25">
      <c r="A365" s="1">
        <v>7.0599999999999596</v>
      </c>
      <c r="B365" s="10">
        <f t="shared" si="58"/>
        <v>470.66666666666396</v>
      </c>
      <c r="C365" s="10">
        <f t="shared" si="59"/>
        <v>200</v>
      </c>
      <c r="D365" s="10">
        <f t="shared" si="60"/>
        <v>10</v>
      </c>
      <c r="E365" s="10">
        <f t="shared" si="61"/>
        <v>260.66666666666396</v>
      </c>
      <c r="F365" s="10">
        <f t="shared" si="62"/>
        <v>65.166666666666003</v>
      </c>
      <c r="G365" s="10">
        <f t="shared" si="63"/>
        <v>195.49999999999795</v>
      </c>
      <c r="H365" s="10">
        <f t="shared" si="64"/>
        <v>75.166666666666003</v>
      </c>
      <c r="I365" s="10">
        <f t="shared" si="65"/>
        <v>395.49999999999795</v>
      </c>
      <c r="J365" s="24">
        <f t="shared" si="66"/>
        <v>2038174.9849999819</v>
      </c>
      <c r="L365" s="10"/>
      <c r="M365" s="10"/>
      <c r="O365" s="10"/>
      <c r="P365" s="24"/>
    </row>
    <row r="366" spans="1:16" x14ac:dyDescent="0.25">
      <c r="A366" s="1">
        <v>7.0799999999999601</v>
      </c>
      <c r="B366" s="10">
        <f t="shared" si="58"/>
        <v>471.99999999999739</v>
      </c>
      <c r="C366" s="10">
        <f t="shared" si="59"/>
        <v>200</v>
      </c>
      <c r="D366" s="10">
        <f t="shared" si="60"/>
        <v>10</v>
      </c>
      <c r="E366" s="10">
        <f t="shared" si="61"/>
        <v>261.99999999999739</v>
      </c>
      <c r="F366" s="10">
        <f t="shared" si="62"/>
        <v>65.499999999999346</v>
      </c>
      <c r="G366" s="10">
        <f t="shared" si="63"/>
        <v>196.49999999999804</v>
      </c>
      <c r="H366" s="10">
        <f t="shared" si="64"/>
        <v>75.499999999999346</v>
      </c>
      <c r="I366" s="10">
        <f t="shared" si="65"/>
        <v>396.49999999999807</v>
      </c>
      <c r="J366" s="24">
        <f t="shared" si="66"/>
        <v>2047213.4549999824</v>
      </c>
      <c r="L366" s="10"/>
      <c r="M366" s="10"/>
      <c r="O366" s="10"/>
      <c r="P366" s="24"/>
    </row>
    <row r="367" spans="1:16" x14ac:dyDescent="0.25">
      <c r="A367" s="1">
        <v>7.0999999999999597</v>
      </c>
      <c r="B367" s="10">
        <f t="shared" si="58"/>
        <v>473.33333333333064</v>
      </c>
      <c r="C367" s="10">
        <f t="shared" si="59"/>
        <v>200</v>
      </c>
      <c r="D367" s="10">
        <f t="shared" si="60"/>
        <v>10</v>
      </c>
      <c r="E367" s="10">
        <f t="shared" si="61"/>
        <v>263.33333333333064</v>
      </c>
      <c r="F367" s="10">
        <f t="shared" si="62"/>
        <v>65.833333333332661</v>
      </c>
      <c r="G367" s="10">
        <f t="shared" si="63"/>
        <v>197.49999999999798</v>
      </c>
      <c r="H367" s="10">
        <f t="shared" si="64"/>
        <v>75.833333333332661</v>
      </c>
      <c r="I367" s="10">
        <f t="shared" si="65"/>
        <v>397.49999999999795</v>
      </c>
      <c r="J367" s="24">
        <f t="shared" si="66"/>
        <v>2056251.9249999817</v>
      </c>
      <c r="L367" s="10"/>
      <c r="M367" s="10"/>
      <c r="O367" s="10"/>
      <c r="P367" s="24"/>
    </row>
    <row r="368" spans="1:16" x14ac:dyDescent="0.25">
      <c r="A368" s="1">
        <v>7.1199999999999601</v>
      </c>
      <c r="B368" s="10">
        <f t="shared" si="58"/>
        <v>474.66666666666407</v>
      </c>
      <c r="C368" s="10">
        <f t="shared" si="59"/>
        <v>200</v>
      </c>
      <c r="D368" s="10">
        <f t="shared" si="60"/>
        <v>10</v>
      </c>
      <c r="E368" s="10">
        <f t="shared" si="61"/>
        <v>264.66666666666407</v>
      </c>
      <c r="F368" s="10">
        <f t="shared" si="62"/>
        <v>66.166666666666003</v>
      </c>
      <c r="G368" s="10">
        <f t="shared" si="63"/>
        <v>198.49999999999807</v>
      </c>
      <c r="H368" s="10">
        <f t="shared" si="64"/>
        <v>76.166666666666003</v>
      </c>
      <c r="I368" s="10">
        <f t="shared" si="65"/>
        <v>398.49999999999807</v>
      </c>
      <c r="J368" s="24">
        <f t="shared" si="66"/>
        <v>2065290.3949999821</v>
      </c>
      <c r="L368" s="10"/>
      <c r="M368" s="10"/>
      <c r="O368" s="10"/>
      <c r="P368" s="24"/>
    </row>
    <row r="369" spans="1:16" x14ac:dyDescent="0.25">
      <c r="A369" s="1">
        <v>7.1399999999999597</v>
      </c>
      <c r="B369" s="10">
        <f t="shared" si="58"/>
        <v>475.99999999999727</v>
      </c>
      <c r="C369" s="10">
        <f t="shared" si="59"/>
        <v>200</v>
      </c>
      <c r="D369" s="10">
        <f t="shared" si="60"/>
        <v>10</v>
      </c>
      <c r="E369" s="10">
        <f t="shared" si="61"/>
        <v>265.99999999999727</v>
      </c>
      <c r="F369" s="10">
        <f t="shared" si="62"/>
        <v>66.499999999999318</v>
      </c>
      <c r="G369" s="10">
        <f t="shared" si="63"/>
        <v>199.49999999999795</v>
      </c>
      <c r="H369" s="10">
        <f t="shared" si="64"/>
        <v>76.499999999999318</v>
      </c>
      <c r="I369" s="10">
        <f t="shared" si="65"/>
        <v>399.49999999999795</v>
      </c>
      <c r="J369" s="24">
        <f t="shared" si="66"/>
        <v>2074328.8649999816</v>
      </c>
      <c r="L369" s="10"/>
      <c r="M369" s="10"/>
      <c r="O369" s="10"/>
      <c r="P369" s="24"/>
    </row>
    <row r="370" spans="1:16" x14ac:dyDescent="0.25">
      <c r="A370" s="1">
        <v>7.1599999999999504</v>
      </c>
      <c r="B370" s="10">
        <f t="shared" si="58"/>
        <v>477.33333333333002</v>
      </c>
      <c r="C370" s="10">
        <f t="shared" si="59"/>
        <v>200</v>
      </c>
      <c r="D370" s="10">
        <f t="shared" si="60"/>
        <v>10</v>
      </c>
      <c r="E370" s="10">
        <f t="shared" si="61"/>
        <v>267.33333333333002</v>
      </c>
      <c r="F370" s="10">
        <f t="shared" si="62"/>
        <v>66.833333333332519</v>
      </c>
      <c r="G370" s="10">
        <f t="shared" si="63"/>
        <v>200.4999999999975</v>
      </c>
      <c r="H370" s="10">
        <f t="shared" si="64"/>
        <v>76.833333333332519</v>
      </c>
      <c r="I370" s="10">
        <f t="shared" si="65"/>
        <v>400.4999999999975</v>
      </c>
      <c r="J370" s="24">
        <f t="shared" si="66"/>
        <v>2083367.3349999778</v>
      </c>
      <c r="L370" s="10"/>
      <c r="M370" s="10"/>
      <c r="O370" s="10"/>
      <c r="P370" s="24"/>
    </row>
    <row r="371" spans="1:16" x14ac:dyDescent="0.25">
      <c r="A371" s="1">
        <v>7.17999999999995</v>
      </c>
      <c r="B371" s="10">
        <f t="shared" si="58"/>
        <v>478.66666666666339</v>
      </c>
      <c r="C371" s="10">
        <f t="shared" si="59"/>
        <v>200</v>
      </c>
      <c r="D371" s="10">
        <f t="shared" si="60"/>
        <v>10</v>
      </c>
      <c r="E371" s="10">
        <f t="shared" si="61"/>
        <v>268.66666666666339</v>
      </c>
      <c r="F371" s="10">
        <f t="shared" si="62"/>
        <v>67.166666666665833</v>
      </c>
      <c r="G371" s="10">
        <f t="shared" si="63"/>
        <v>201.49999999999756</v>
      </c>
      <c r="H371" s="10">
        <f t="shared" si="64"/>
        <v>77.166666666665833</v>
      </c>
      <c r="I371" s="10">
        <f t="shared" si="65"/>
        <v>401.49999999999756</v>
      </c>
      <c r="J371" s="24">
        <f t="shared" si="66"/>
        <v>2092405.8049999774</v>
      </c>
      <c r="L371" s="10"/>
      <c r="M371" s="10"/>
      <c r="O371" s="10"/>
      <c r="P371" s="24"/>
    </row>
    <row r="372" spans="1:16" x14ac:dyDescent="0.25">
      <c r="A372" s="1">
        <v>7.1999999999999504</v>
      </c>
      <c r="B372" s="10">
        <f t="shared" si="58"/>
        <v>479.9999999999967</v>
      </c>
      <c r="C372" s="10">
        <f t="shared" si="59"/>
        <v>200</v>
      </c>
      <c r="D372" s="10">
        <f t="shared" si="60"/>
        <v>10</v>
      </c>
      <c r="E372" s="10">
        <f t="shared" si="61"/>
        <v>269.9999999999967</v>
      </c>
      <c r="F372" s="10">
        <f t="shared" si="62"/>
        <v>67.499999999999176</v>
      </c>
      <c r="G372" s="10">
        <f t="shared" si="63"/>
        <v>202.49999999999753</v>
      </c>
      <c r="H372" s="10">
        <f t="shared" si="64"/>
        <v>77.499999999999176</v>
      </c>
      <c r="I372" s="10">
        <f t="shared" si="65"/>
        <v>402.4999999999975</v>
      </c>
      <c r="J372" s="24">
        <f t="shared" si="66"/>
        <v>2101444.2749999776</v>
      </c>
      <c r="L372" s="10"/>
      <c r="M372" s="10"/>
      <c r="O372" s="10"/>
      <c r="P372" s="24"/>
    </row>
    <row r="373" spans="1:16" x14ac:dyDescent="0.25">
      <c r="A373" s="1">
        <v>7.21999999999995</v>
      </c>
      <c r="B373" s="10">
        <f t="shared" si="58"/>
        <v>481.33333333333002</v>
      </c>
      <c r="C373" s="10">
        <f t="shared" si="59"/>
        <v>200</v>
      </c>
      <c r="D373" s="10">
        <f t="shared" si="60"/>
        <v>10</v>
      </c>
      <c r="E373" s="10">
        <f t="shared" si="61"/>
        <v>271.33333333333002</v>
      </c>
      <c r="F373" s="10">
        <f t="shared" si="62"/>
        <v>67.833333333332519</v>
      </c>
      <c r="G373" s="10">
        <f t="shared" si="63"/>
        <v>203.4999999999975</v>
      </c>
      <c r="H373" s="10">
        <f t="shared" si="64"/>
        <v>77.833333333332519</v>
      </c>
      <c r="I373" s="10">
        <f t="shared" si="65"/>
        <v>403.4999999999975</v>
      </c>
      <c r="J373" s="24">
        <f t="shared" si="66"/>
        <v>2110482.7449999778</v>
      </c>
      <c r="L373" s="10"/>
      <c r="M373" s="10"/>
      <c r="O373" s="10"/>
      <c r="P373" s="24"/>
    </row>
    <row r="374" spans="1:16" x14ac:dyDescent="0.25">
      <c r="A374" s="1">
        <v>7.2399999999999496</v>
      </c>
      <c r="B374" s="10">
        <f t="shared" si="58"/>
        <v>482.66666666666328</v>
      </c>
      <c r="C374" s="10">
        <f t="shared" si="59"/>
        <v>200</v>
      </c>
      <c r="D374" s="10">
        <f t="shared" si="60"/>
        <v>10</v>
      </c>
      <c r="E374" s="10">
        <f t="shared" si="61"/>
        <v>272.66666666666328</v>
      </c>
      <c r="F374" s="10">
        <f t="shared" si="62"/>
        <v>68.166666666665833</v>
      </c>
      <c r="G374" s="10">
        <f t="shared" si="63"/>
        <v>204.49999999999744</v>
      </c>
      <c r="H374" s="10">
        <f t="shared" si="64"/>
        <v>78.166666666665833</v>
      </c>
      <c r="I374" s="10">
        <f t="shared" si="65"/>
        <v>404.49999999999744</v>
      </c>
      <c r="J374" s="24">
        <f t="shared" si="66"/>
        <v>2119521.2149999775</v>
      </c>
      <c r="L374" s="10"/>
      <c r="M374" s="10"/>
      <c r="O374" s="10"/>
      <c r="P374" s="24"/>
    </row>
    <row r="375" spans="1:16" x14ac:dyDescent="0.25">
      <c r="A375" s="1">
        <v>7.25999999999995</v>
      </c>
      <c r="B375" s="10">
        <f t="shared" si="58"/>
        <v>483.9999999999967</v>
      </c>
      <c r="C375" s="10">
        <f t="shared" si="59"/>
        <v>200</v>
      </c>
      <c r="D375" s="10">
        <f t="shared" si="60"/>
        <v>10</v>
      </c>
      <c r="E375" s="10">
        <f t="shared" si="61"/>
        <v>273.9999999999967</v>
      </c>
      <c r="F375" s="10">
        <f t="shared" si="62"/>
        <v>68.499999999999176</v>
      </c>
      <c r="G375" s="10">
        <f t="shared" si="63"/>
        <v>205.49999999999753</v>
      </c>
      <c r="H375" s="10">
        <f t="shared" si="64"/>
        <v>78.499999999999176</v>
      </c>
      <c r="I375" s="10">
        <f t="shared" si="65"/>
        <v>405.4999999999975</v>
      </c>
      <c r="J375" s="24">
        <f t="shared" si="66"/>
        <v>2128559.6849999777</v>
      </c>
      <c r="L375" s="10"/>
      <c r="M375" s="10"/>
      <c r="O375" s="10"/>
      <c r="P375" s="24"/>
    </row>
    <row r="376" spans="1:16" x14ac:dyDescent="0.25">
      <c r="A376" s="1">
        <v>7.2799999999999496</v>
      </c>
      <c r="B376" s="10">
        <f t="shared" si="58"/>
        <v>485.33333333332996</v>
      </c>
      <c r="C376" s="10">
        <f t="shared" si="59"/>
        <v>200</v>
      </c>
      <c r="D376" s="10">
        <f t="shared" si="60"/>
        <v>10</v>
      </c>
      <c r="E376" s="10">
        <f t="shared" si="61"/>
        <v>275.33333333332996</v>
      </c>
      <c r="F376" s="10">
        <f t="shared" si="62"/>
        <v>68.83333333333249</v>
      </c>
      <c r="G376" s="10">
        <f t="shared" si="63"/>
        <v>206.49999999999747</v>
      </c>
      <c r="H376" s="10">
        <f t="shared" si="64"/>
        <v>78.83333333333249</v>
      </c>
      <c r="I376" s="10">
        <f t="shared" si="65"/>
        <v>406.4999999999975</v>
      </c>
      <c r="J376" s="24">
        <f t="shared" si="66"/>
        <v>2137598.154999977</v>
      </c>
      <c r="L376" s="10"/>
      <c r="M376" s="10"/>
      <c r="O376" s="10"/>
      <c r="P376" s="24"/>
    </row>
    <row r="377" spans="1:16" x14ac:dyDescent="0.25">
      <c r="A377" s="1">
        <v>7.2999999999999501</v>
      </c>
      <c r="B377" s="10">
        <f t="shared" ref="B377:B395" si="67">(A377*B$3)/B$2</f>
        <v>486.66666666666339</v>
      </c>
      <c r="C377" s="10">
        <f t="shared" ref="C377:C395" si="68">IF(B377&lt;B$7+H$8,IF((B377-D377)&lt;0,0,B377-D377),B$7)</f>
        <v>200</v>
      </c>
      <c r="D377" s="10">
        <f t="shared" ref="D377:D395" si="69">H$8</f>
        <v>10</v>
      </c>
      <c r="E377" s="10">
        <f t="shared" ref="E377:E395" si="70">IF(B377-C377-D377&lt;0,0,B377-C377-D377)</f>
        <v>276.66666666666339</v>
      </c>
      <c r="F377" s="10">
        <f t="shared" ref="F377:F395" si="71">E377-G377</f>
        <v>69.166666666665833</v>
      </c>
      <c r="G377" s="10">
        <f t="shared" ref="G377:G395" si="72">IF((E377*E$8)&lt;$C$9,E377*E$8,$C$9)</f>
        <v>207.49999999999756</v>
      </c>
      <c r="H377" s="10">
        <f t="shared" ref="H377:H395" si="73">D377+F377</f>
        <v>79.166666666665833</v>
      </c>
      <c r="I377" s="10">
        <f t="shared" ref="I377:I395" si="74">C377+G377</f>
        <v>407.49999999999756</v>
      </c>
      <c r="J377" s="24">
        <f t="shared" ref="J377:J395" si="75">H377*$B$13</f>
        <v>2146636.6249999772</v>
      </c>
      <c r="L377" s="10"/>
      <c r="M377" s="10"/>
      <c r="O377" s="10"/>
      <c r="P377" s="24"/>
    </row>
    <row r="378" spans="1:16" x14ac:dyDescent="0.25">
      <c r="A378" s="1">
        <v>7.3199999999999497</v>
      </c>
      <c r="B378" s="10">
        <f t="shared" si="67"/>
        <v>487.99999999999659</v>
      </c>
      <c r="C378" s="10">
        <f t="shared" si="68"/>
        <v>200</v>
      </c>
      <c r="D378" s="10">
        <f t="shared" si="69"/>
        <v>10</v>
      </c>
      <c r="E378" s="10">
        <f t="shared" si="70"/>
        <v>277.99999999999659</v>
      </c>
      <c r="F378" s="10">
        <f t="shared" si="71"/>
        <v>69.499999999999147</v>
      </c>
      <c r="G378" s="10">
        <f t="shared" si="72"/>
        <v>208.49999999999744</v>
      </c>
      <c r="H378" s="10">
        <f t="shared" si="73"/>
        <v>79.499999999999147</v>
      </c>
      <c r="I378" s="10">
        <f t="shared" si="74"/>
        <v>408.49999999999744</v>
      </c>
      <c r="J378" s="24">
        <f t="shared" si="75"/>
        <v>2155675.0949999769</v>
      </c>
      <c r="L378" s="10"/>
      <c r="M378" s="10"/>
      <c r="O378" s="10"/>
      <c r="P378" s="24"/>
    </row>
    <row r="379" spans="1:16" x14ac:dyDescent="0.25">
      <c r="A379" s="1">
        <v>7.3399999999999501</v>
      </c>
      <c r="B379" s="10">
        <f t="shared" si="67"/>
        <v>489.33333333333002</v>
      </c>
      <c r="C379" s="10">
        <f t="shared" si="68"/>
        <v>200</v>
      </c>
      <c r="D379" s="10">
        <f t="shared" si="69"/>
        <v>10</v>
      </c>
      <c r="E379" s="10">
        <f t="shared" si="70"/>
        <v>279.33333333333002</v>
      </c>
      <c r="F379" s="10">
        <f t="shared" si="71"/>
        <v>69.833333333332519</v>
      </c>
      <c r="G379" s="10">
        <f t="shared" si="72"/>
        <v>209.4999999999975</v>
      </c>
      <c r="H379" s="10">
        <f t="shared" si="73"/>
        <v>79.833333333332519</v>
      </c>
      <c r="I379" s="10">
        <f t="shared" si="74"/>
        <v>409.4999999999975</v>
      </c>
      <c r="J379" s="24">
        <f t="shared" si="75"/>
        <v>2164713.5649999781</v>
      </c>
      <c r="L379" s="10"/>
      <c r="M379" s="10"/>
      <c r="O379" s="10"/>
      <c r="P379" s="24"/>
    </row>
    <row r="380" spans="1:16" x14ac:dyDescent="0.25">
      <c r="A380" s="1">
        <v>7.3599999999999497</v>
      </c>
      <c r="B380" s="10">
        <f t="shared" si="67"/>
        <v>490.66666666666328</v>
      </c>
      <c r="C380" s="10">
        <f t="shared" si="68"/>
        <v>200</v>
      </c>
      <c r="D380" s="10">
        <f t="shared" si="69"/>
        <v>10</v>
      </c>
      <c r="E380" s="10">
        <f t="shared" si="70"/>
        <v>280.66666666666328</v>
      </c>
      <c r="F380" s="10">
        <f t="shared" si="71"/>
        <v>70.166666666665833</v>
      </c>
      <c r="G380" s="10">
        <f t="shared" si="72"/>
        <v>210.49999999999744</v>
      </c>
      <c r="H380" s="10">
        <f t="shared" si="73"/>
        <v>80.166666666665833</v>
      </c>
      <c r="I380" s="10">
        <f t="shared" si="74"/>
        <v>410.49999999999744</v>
      </c>
      <c r="J380" s="24">
        <f t="shared" si="75"/>
        <v>2173752.0349999773</v>
      </c>
      <c r="L380" s="10"/>
      <c r="M380" s="10"/>
      <c r="O380" s="10"/>
      <c r="P380" s="24"/>
    </row>
    <row r="381" spans="1:16" x14ac:dyDescent="0.25">
      <c r="A381" s="1">
        <v>7.3799999999999502</v>
      </c>
      <c r="B381" s="10">
        <f t="shared" si="67"/>
        <v>491.9999999999967</v>
      </c>
      <c r="C381" s="10">
        <f t="shared" si="68"/>
        <v>200</v>
      </c>
      <c r="D381" s="10">
        <f t="shared" si="69"/>
        <v>10</v>
      </c>
      <c r="E381" s="10">
        <f t="shared" si="70"/>
        <v>281.9999999999967</v>
      </c>
      <c r="F381" s="10">
        <f t="shared" si="71"/>
        <v>70.499999999999176</v>
      </c>
      <c r="G381" s="10">
        <f t="shared" si="72"/>
        <v>211.49999999999753</v>
      </c>
      <c r="H381" s="10">
        <f t="shared" si="73"/>
        <v>80.499999999999176</v>
      </c>
      <c r="I381" s="10">
        <f t="shared" si="74"/>
        <v>411.4999999999975</v>
      </c>
      <c r="J381" s="24">
        <f t="shared" si="75"/>
        <v>2182790.5049999775</v>
      </c>
      <c r="L381" s="10"/>
      <c r="M381" s="10"/>
      <c r="O381" s="10"/>
      <c r="P381" s="24"/>
    </row>
    <row r="382" spans="1:16" x14ac:dyDescent="0.25">
      <c r="A382" s="1">
        <v>7.3999999999999497</v>
      </c>
      <c r="B382" s="10">
        <f t="shared" si="67"/>
        <v>493.33333333332996</v>
      </c>
      <c r="C382" s="10">
        <f t="shared" si="68"/>
        <v>200</v>
      </c>
      <c r="D382" s="10">
        <f t="shared" si="69"/>
        <v>10</v>
      </c>
      <c r="E382" s="10">
        <f t="shared" si="70"/>
        <v>283.33333333332996</v>
      </c>
      <c r="F382" s="10">
        <f t="shared" si="71"/>
        <v>70.83333333333249</v>
      </c>
      <c r="G382" s="10">
        <f t="shared" si="72"/>
        <v>212.49999999999747</v>
      </c>
      <c r="H382" s="10">
        <f t="shared" si="73"/>
        <v>80.83333333333249</v>
      </c>
      <c r="I382" s="10">
        <f t="shared" si="74"/>
        <v>412.4999999999975</v>
      </c>
      <c r="J382" s="24">
        <f t="shared" si="75"/>
        <v>2191828.9749999773</v>
      </c>
      <c r="L382" s="10"/>
      <c r="M382" s="10"/>
      <c r="O382" s="10"/>
      <c r="P382" s="24"/>
    </row>
    <row r="383" spans="1:16" x14ac:dyDescent="0.25">
      <c r="A383" s="1">
        <v>7.4199999999999502</v>
      </c>
      <c r="B383" s="10">
        <f t="shared" si="67"/>
        <v>494.66666666666339</v>
      </c>
      <c r="C383" s="10">
        <f t="shared" si="68"/>
        <v>200</v>
      </c>
      <c r="D383" s="10">
        <f t="shared" si="69"/>
        <v>10</v>
      </c>
      <c r="E383" s="10">
        <f t="shared" si="70"/>
        <v>284.66666666666339</v>
      </c>
      <c r="F383" s="10">
        <f t="shared" si="71"/>
        <v>71.166666666665833</v>
      </c>
      <c r="G383" s="10">
        <f t="shared" si="72"/>
        <v>213.49999999999756</v>
      </c>
      <c r="H383" s="10">
        <f t="shared" si="73"/>
        <v>81.166666666665833</v>
      </c>
      <c r="I383" s="10">
        <f t="shared" si="74"/>
        <v>413.49999999999756</v>
      </c>
      <c r="J383" s="24">
        <f t="shared" si="75"/>
        <v>2200867.4449999775</v>
      </c>
      <c r="L383" s="10"/>
      <c r="M383" s="10"/>
      <c r="O383" s="10"/>
      <c r="P383" s="24"/>
    </row>
    <row r="384" spans="1:16" x14ac:dyDescent="0.25">
      <c r="A384" s="1">
        <v>7.4399999999999498</v>
      </c>
      <c r="B384" s="10">
        <f t="shared" si="67"/>
        <v>495.99999999999659</v>
      </c>
      <c r="C384" s="10">
        <f t="shared" si="68"/>
        <v>200</v>
      </c>
      <c r="D384" s="10">
        <f t="shared" si="69"/>
        <v>10</v>
      </c>
      <c r="E384" s="10">
        <f t="shared" si="70"/>
        <v>285.99999999999659</v>
      </c>
      <c r="F384" s="10">
        <f t="shared" si="71"/>
        <v>71.499999999999147</v>
      </c>
      <c r="G384" s="10">
        <f t="shared" si="72"/>
        <v>214.49999999999744</v>
      </c>
      <c r="H384" s="10">
        <f t="shared" si="73"/>
        <v>81.499999999999147</v>
      </c>
      <c r="I384" s="10">
        <f t="shared" si="74"/>
        <v>414.49999999999744</v>
      </c>
      <c r="J384" s="24">
        <f t="shared" si="75"/>
        <v>2209905.9149999768</v>
      </c>
      <c r="L384" s="10"/>
      <c r="M384" s="10"/>
      <c r="O384" s="10"/>
      <c r="P384" s="24"/>
    </row>
    <row r="385" spans="1:16" x14ac:dyDescent="0.25">
      <c r="A385" s="1">
        <v>7.4599999999999502</v>
      </c>
      <c r="B385" s="10">
        <f t="shared" si="67"/>
        <v>497.33333333333002</v>
      </c>
      <c r="C385" s="10">
        <f t="shared" si="68"/>
        <v>200</v>
      </c>
      <c r="D385" s="10">
        <f t="shared" si="69"/>
        <v>10</v>
      </c>
      <c r="E385" s="10">
        <f t="shared" si="70"/>
        <v>287.33333333333002</v>
      </c>
      <c r="F385" s="10">
        <f t="shared" si="71"/>
        <v>71.833333333332519</v>
      </c>
      <c r="G385" s="10">
        <f t="shared" si="72"/>
        <v>215.4999999999975</v>
      </c>
      <c r="H385" s="10">
        <f t="shared" si="73"/>
        <v>81.833333333332519</v>
      </c>
      <c r="I385" s="10">
        <f t="shared" si="74"/>
        <v>415.4999999999975</v>
      </c>
      <c r="J385" s="24">
        <f t="shared" si="75"/>
        <v>2218944.3849999779</v>
      </c>
      <c r="L385" s="10"/>
      <c r="M385" s="10"/>
      <c r="O385" s="10"/>
      <c r="P385" s="24"/>
    </row>
    <row r="386" spans="1:16" x14ac:dyDescent="0.25">
      <c r="A386" s="1">
        <v>7.4799999999999498</v>
      </c>
      <c r="B386" s="10">
        <f t="shared" si="67"/>
        <v>498.66666666666339</v>
      </c>
      <c r="C386" s="10">
        <f t="shared" si="68"/>
        <v>200</v>
      </c>
      <c r="D386" s="10">
        <f t="shared" si="69"/>
        <v>10</v>
      </c>
      <c r="E386" s="10">
        <f t="shared" si="70"/>
        <v>288.66666666666339</v>
      </c>
      <c r="F386" s="10">
        <f t="shared" si="71"/>
        <v>72.166666666665833</v>
      </c>
      <c r="G386" s="10">
        <f t="shared" si="72"/>
        <v>216.49999999999756</v>
      </c>
      <c r="H386" s="10">
        <f t="shared" si="73"/>
        <v>82.166666666665833</v>
      </c>
      <c r="I386" s="10">
        <f t="shared" si="74"/>
        <v>416.49999999999756</v>
      </c>
      <c r="J386" s="24">
        <f t="shared" si="75"/>
        <v>2227982.8549999772</v>
      </c>
      <c r="L386" s="10"/>
      <c r="M386" s="10"/>
      <c r="O386" s="10"/>
      <c r="P386" s="24"/>
    </row>
    <row r="387" spans="1:16" x14ac:dyDescent="0.25">
      <c r="A387" s="1">
        <v>7.4999999999999503</v>
      </c>
      <c r="B387" s="10">
        <f t="shared" si="67"/>
        <v>499.9999999999967</v>
      </c>
      <c r="C387" s="10">
        <f t="shared" si="68"/>
        <v>200</v>
      </c>
      <c r="D387" s="10">
        <f t="shared" si="69"/>
        <v>10</v>
      </c>
      <c r="E387" s="10">
        <f t="shared" si="70"/>
        <v>289.9999999999967</v>
      </c>
      <c r="F387" s="10">
        <f t="shared" si="71"/>
        <v>72.499999999999176</v>
      </c>
      <c r="G387" s="10">
        <f t="shared" si="72"/>
        <v>217.49999999999753</v>
      </c>
      <c r="H387" s="10">
        <f t="shared" si="73"/>
        <v>82.499999999999176</v>
      </c>
      <c r="I387" s="10">
        <f t="shared" si="74"/>
        <v>417.4999999999975</v>
      </c>
      <c r="J387" s="24">
        <f t="shared" si="75"/>
        <v>2237021.3249999778</v>
      </c>
      <c r="L387" s="10"/>
      <c r="M387" s="10"/>
      <c r="O387" s="10"/>
      <c r="P387" s="24"/>
    </row>
    <row r="388" spans="1:16" x14ac:dyDescent="0.25">
      <c r="A388" s="1">
        <v>7.5199999999999498</v>
      </c>
      <c r="B388" s="10">
        <f t="shared" si="67"/>
        <v>501.33333333333002</v>
      </c>
      <c r="C388" s="10">
        <f t="shared" si="68"/>
        <v>200</v>
      </c>
      <c r="D388" s="10">
        <f t="shared" si="69"/>
        <v>10</v>
      </c>
      <c r="E388" s="10">
        <f t="shared" si="70"/>
        <v>291.33333333333002</v>
      </c>
      <c r="F388" s="10">
        <f t="shared" si="71"/>
        <v>72.833333333332519</v>
      </c>
      <c r="G388" s="10">
        <f t="shared" si="72"/>
        <v>218.4999999999975</v>
      </c>
      <c r="H388" s="10">
        <f t="shared" si="73"/>
        <v>82.833333333332519</v>
      </c>
      <c r="I388" s="10">
        <f t="shared" si="74"/>
        <v>418.4999999999975</v>
      </c>
      <c r="J388" s="24">
        <f t="shared" si="75"/>
        <v>2246059.794999978</v>
      </c>
      <c r="L388" s="10"/>
      <c r="M388" s="10"/>
      <c r="O388" s="10"/>
      <c r="P388" s="24"/>
    </row>
    <row r="389" spans="1:16" x14ac:dyDescent="0.25">
      <c r="A389" s="1">
        <v>7.5399999999999503</v>
      </c>
      <c r="B389" s="10">
        <f t="shared" si="67"/>
        <v>502.66666666666339</v>
      </c>
      <c r="C389" s="10">
        <f t="shared" si="68"/>
        <v>200</v>
      </c>
      <c r="D389" s="10">
        <f t="shared" si="69"/>
        <v>10</v>
      </c>
      <c r="E389" s="10">
        <f t="shared" si="70"/>
        <v>292.66666666666339</v>
      </c>
      <c r="F389" s="10">
        <f t="shared" si="71"/>
        <v>73.166666666665833</v>
      </c>
      <c r="G389" s="10">
        <f t="shared" si="72"/>
        <v>219.49999999999756</v>
      </c>
      <c r="H389" s="10">
        <f t="shared" si="73"/>
        <v>83.166666666665833</v>
      </c>
      <c r="I389" s="10">
        <f t="shared" si="74"/>
        <v>419.49999999999756</v>
      </c>
      <c r="J389" s="24">
        <f t="shared" si="75"/>
        <v>2255098.2649999773</v>
      </c>
      <c r="L389" s="10"/>
      <c r="M389" s="10"/>
      <c r="O389" s="10"/>
      <c r="P389" s="24"/>
    </row>
    <row r="390" spans="1:16" x14ac:dyDescent="0.25">
      <c r="A390" s="1">
        <v>7.5599999999999499</v>
      </c>
      <c r="B390" s="10">
        <f t="shared" si="67"/>
        <v>503.9999999999967</v>
      </c>
      <c r="C390" s="10">
        <f t="shared" si="68"/>
        <v>200</v>
      </c>
      <c r="D390" s="10">
        <f t="shared" si="69"/>
        <v>10</v>
      </c>
      <c r="E390" s="10">
        <f t="shared" si="70"/>
        <v>293.9999999999967</v>
      </c>
      <c r="F390" s="10">
        <f t="shared" si="71"/>
        <v>73.499999999999176</v>
      </c>
      <c r="G390" s="10">
        <f t="shared" si="72"/>
        <v>220.49999999999753</v>
      </c>
      <c r="H390" s="10">
        <f t="shared" si="73"/>
        <v>83.499999999999176</v>
      </c>
      <c r="I390" s="10">
        <f t="shared" si="74"/>
        <v>420.4999999999975</v>
      </c>
      <c r="J390" s="24">
        <f t="shared" si="75"/>
        <v>2264136.7349999775</v>
      </c>
      <c r="L390" s="10"/>
      <c r="M390" s="10"/>
      <c r="O390" s="10"/>
      <c r="P390" s="24"/>
    </row>
    <row r="391" spans="1:16" x14ac:dyDescent="0.25">
      <c r="A391" s="1">
        <v>7.5799999999999503</v>
      </c>
      <c r="B391" s="10">
        <f t="shared" si="67"/>
        <v>505.33333333333002</v>
      </c>
      <c r="C391" s="10">
        <f t="shared" si="68"/>
        <v>200</v>
      </c>
      <c r="D391" s="10">
        <f t="shared" si="69"/>
        <v>10</v>
      </c>
      <c r="E391" s="10">
        <f t="shared" si="70"/>
        <v>295.33333333333002</v>
      </c>
      <c r="F391" s="10">
        <f t="shared" si="71"/>
        <v>73.833333333332519</v>
      </c>
      <c r="G391" s="10">
        <f t="shared" si="72"/>
        <v>221.4999999999975</v>
      </c>
      <c r="H391" s="10">
        <f t="shared" si="73"/>
        <v>83.833333333332519</v>
      </c>
      <c r="I391" s="10">
        <f t="shared" si="74"/>
        <v>421.4999999999975</v>
      </c>
      <c r="J391" s="24">
        <f t="shared" si="75"/>
        <v>2273175.2049999777</v>
      </c>
      <c r="L391" s="10"/>
      <c r="M391" s="10"/>
      <c r="O391" s="10"/>
      <c r="P391" s="24"/>
    </row>
    <row r="392" spans="1:16" x14ac:dyDescent="0.25">
      <c r="A392" s="1">
        <v>7.5999999999999499</v>
      </c>
      <c r="B392" s="10">
        <f t="shared" si="67"/>
        <v>506.66666666666339</v>
      </c>
      <c r="C392" s="10">
        <f t="shared" si="68"/>
        <v>200</v>
      </c>
      <c r="D392" s="10">
        <f t="shared" si="69"/>
        <v>10</v>
      </c>
      <c r="E392" s="10">
        <f t="shared" si="70"/>
        <v>296.66666666666339</v>
      </c>
      <c r="F392" s="10">
        <f t="shared" si="71"/>
        <v>74.166666666665833</v>
      </c>
      <c r="G392" s="10">
        <f t="shared" si="72"/>
        <v>222.49999999999756</v>
      </c>
      <c r="H392" s="10">
        <f t="shared" si="73"/>
        <v>84.166666666665833</v>
      </c>
      <c r="I392" s="10">
        <f t="shared" si="74"/>
        <v>422.49999999999756</v>
      </c>
      <c r="J392" s="24">
        <f t="shared" si="75"/>
        <v>2282213.6749999775</v>
      </c>
      <c r="L392" s="10"/>
      <c r="M392" s="10"/>
      <c r="O392" s="10"/>
      <c r="P392" s="24"/>
    </row>
    <row r="393" spans="1:16" x14ac:dyDescent="0.25">
      <c r="A393" s="1">
        <v>7.6199999999999504</v>
      </c>
      <c r="B393" s="10">
        <f t="shared" si="67"/>
        <v>507.9999999999967</v>
      </c>
      <c r="C393" s="10">
        <f t="shared" si="68"/>
        <v>200</v>
      </c>
      <c r="D393" s="10">
        <f t="shared" si="69"/>
        <v>10</v>
      </c>
      <c r="E393" s="10">
        <f t="shared" si="70"/>
        <v>297.9999999999967</v>
      </c>
      <c r="F393" s="10">
        <f t="shared" si="71"/>
        <v>74.499999999999176</v>
      </c>
      <c r="G393" s="10">
        <f t="shared" si="72"/>
        <v>223.49999999999753</v>
      </c>
      <c r="H393" s="10">
        <f t="shared" si="73"/>
        <v>84.499999999999176</v>
      </c>
      <c r="I393" s="10">
        <f t="shared" si="74"/>
        <v>423.4999999999975</v>
      </c>
      <c r="J393" s="24">
        <f t="shared" si="75"/>
        <v>2291252.1449999777</v>
      </c>
      <c r="L393" s="10"/>
      <c r="M393" s="10"/>
      <c r="O393" s="10"/>
      <c r="P393" s="24"/>
    </row>
    <row r="394" spans="1:16" x14ac:dyDescent="0.25">
      <c r="A394" s="1">
        <v>7.6399999999999402</v>
      </c>
      <c r="B394" s="10">
        <f t="shared" si="67"/>
        <v>509.33333333332934</v>
      </c>
      <c r="C394" s="10">
        <f t="shared" si="68"/>
        <v>200</v>
      </c>
      <c r="D394" s="10">
        <f t="shared" si="69"/>
        <v>10</v>
      </c>
      <c r="E394" s="10">
        <f t="shared" si="70"/>
        <v>299.33333333332934</v>
      </c>
      <c r="F394" s="10">
        <f t="shared" si="71"/>
        <v>74.833333333332348</v>
      </c>
      <c r="G394" s="10">
        <f t="shared" si="72"/>
        <v>224.49999999999699</v>
      </c>
      <c r="H394" s="10">
        <f t="shared" si="73"/>
        <v>84.833333333332348</v>
      </c>
      <c r="I394" s="10">
        <f t="shared" si="74"/>
        <v>424.49999999999699</v>
      </c>
      <c r="J394" s="24">
        <f t="shared" si="75"/>
        <v>2300290.6149999732</v>
      </c>
      <c r="L394" s="10"/>
      <c r="M394" s="10"/>
      <c r="O394" s="10"/>
      <c r="P394" s="24"/>
    </row>
    <row r="395" spans="1:16" x14ac:dyDescent="0.25">
      <c r="A395" s="1">
        <v>7.6599999999999397</v>
      </c>
      <c r="B395" s="10">
        <f t="shared" si="67"/>
        <v>510.66666666666271</v>
      </c>
      <c r="C395" s="10">
        <f t="shared" si="68"/>
        <v>200</v>
      </c>
      <c r="D395" s="10">
        <f t="shared" si="69"/>
        <v>10</v>
      </c>
      <c r="E395" s="10">
        <f t="shared" si="70"/>
        <v>300.66666666666271</v>
      </c>
      <c r="F395" s="10">
        <f t="shared" si="71"/>
        <v>75.166666666665662</v>
      </c>
      <c r="G395" s="10">
        <f t="shared" si="72"/>
        <v>225.49999999999704</v>
      </c>
      <c r="H395" s="10">
        <f t="shared" si="73"/>
        <v>85.166666666665662</v>
      </c>
      <c r="I395" s="10">
        <f t="shared" si="74"/>
        <v>425.49999999999704</v>
      </c>
      <c r="J395" s="24">
        <f t="shared" si="75"/>
        <v>2309329.084999973</v>
      </c>
      <c r="L395" s="10"/>
      <c r="M395" s="10"/>
      <c r="O395" s="10"/>
      <c r="P395" s="24"/>
    </row>
    <row r="396" spans="1:16" x14ac:dyDescent="0.25">
      <c r="A396" s="1">
        <v>7.6799999999999402</v>
      </c>
      <c r="B396" s="10">
        <f t="shared" ref="B396:B435" si="76">(A396*B$3)/B$2</f>
        <v>511.99999999999602</v>
      </c>
      <c r="C396" s="10">
        <f t="shared" ref="C396:C435" si="77">IF(B396&lt;B$7+H$8,IF((B396-D396)&lt;0,0,B396-D396),B$7)</f>
        <v>200</v>
      </c>
      <c r="D396" s="10">
        <f t="shared" ref="D396:D435" si="78">H$8</f>
        <v>10</v>
      </c>
      <c r="E396" s="10">
        <f t="shared" ref="E396:E435" si="79">IF(B396-C396-D396&lt;0,0,B396-C396-D396)</f>
        <v>301.99999999999602</v>
      </c>
      <c r="F396" s="10">
        <f t="shared" ref="F396:F435" si="80">E396-G396</f>
        <v>75.499999999999005</v>
      </c>
      <c r="G396" s="10">
        <f t="shared" ref="G396:G435" si="81">IF((E396*E$8)&lt;$C$9,E396*E$8,$C$9)</f>
        <v>226.49999999999702</v>
      </c>
      <c r="H396" s="10">
        <f t="shared" ref="H396:H435" si="82">D396+F396</f>
        <v>85.499999999999005</v>
      </c>
      <c r="I396" s="10">
        <f t="shared" ref="I396:I435" si="83">C396+G396</f>
        <v>426.49999999999704</v>
      </c>
      <c r="J396" s="24">
        <f t="shared" ref="J396:J435" si="84">H396*$B$13</f>
        <v>2318367.5549999732</v>
      </c>
      <c r="L396" s="10"/>
      <c r="M396" s="10"/>
      <c r="O396" s="10"/>
      <c r="P396" s="24"/>
    </row>
    <row r="397" spans="1:16" x14ac:dyDescent="0.25">
      <c r="A397" s="1">
        <v>7.6999999999999398</v>
      </c>
      <c r="B397" s="10">
        <f t="shared" si="76"/>
        <v>513.33333333332939</v>
      </c>
      <c r="C397" s="10">
        <f t="shared" si="77"/>
        <v>200</v>
      </c>
      <c r="D397" s="10">
        <f t="shared" si="78"/>
        <v>10</v>
      </c>
      <c r="E397" s="10">
        <f t="shared" si="79"/>
        <v>303.33333333332939</v>
      </c>
      <c r="F397" s="10">
        <f t="shared" si="80"/>
        <v>75.833333333332348</v>
      </c>
      <c r="G397" s="10">
        <f t="shared" si="81"/>
        <v>227.49999999999704</v>
      </c>
      <c r="H397" s="10">
        <f t="shared" si="82"/>
        <v>85.833333333332348</v>
      </c>
      <c r="I397" s="10">
        <f t="shared" si="83"/>
        <v>427.49999999999704</v>
      </c>
      <c r="J397" s="24">
        <f t="shared" si="84"/>
        <v>2327406.0249999734</v>
      </c>
      <c r="L397" s="10"/>
      <c r="M397" s="10"/>
      <c r="O397" s="10"/>
      <c r="P397" s="24"/>
    </row>
    <row r="398" spans="1:16" x14ac:dyDescent="0.25">
      <c r="A398" s="1">
        <v>7.7199999999999402</v>
      </c>
      <c r="B398" s="10">
        <f t="shared" si="76"/>
        <v>514.66666666666265</v>
      </c>
      <c r="C398" s="10">
        <f t="shared" si="77"/>
        <v>200</v>
      </c>
      <c r="D398" s="10">
        <f t="shared" si="78"/>
        <v>10</v>
      </c>
      <c r="E398" s="10">
        <f t="shared" si="79"/>
        <v>304.66666666666265</v>
      </c>
      <c r="F398" s="10">
        <f t="shared" si="80"/>
        <v>76.166666666665662</v>
      </c>
      <c r="G398" s="10">
        <f t="shared" si="81"/>
        <v>228.49999999999699</v>
      </c>
      <c r="H398" s="10">
        <f t="shared" si="82"/>
        <v>86.166666666665662</v>
      </c>
      <c r="I398" s="10">
        <f t="shared" si="83"/>
        <v>428.49999999999699</v>
      </c>
      <c r="J398" s="24">
        <f t="shared" si="84"/>
        <v>2336444.4949999726</v>
      </c>
      <c r="L398" s="10"/>
      <c r="M398" s="10"/>
      <c r="O398" s="10"/>
      <c r="P398" s="24"/>
    </row>
    <row r="399" spans="1:16" x14ac:dyDescent="0.25">
      <c r="A399" s="1">
        <v>7.7399999999999398</v>
      </c>
      <c r="B399" s="10">
        <f t="shared" si="76"/>
        <v>515.99999999999602</v>
      </c>
      <c r="C399" s="10">
        <f t="shared" si="77"/>
        <v>200</v>
      </c>
      <c r="D399" s="10">
        <f t="shared" si="78"/>
        <v>10</v>
      </c>
      <c r="E399" s="10">
        <f t="shared" si="79"/>
        <v>305.99999999999602</v>
      </c>
      <c r="F399" s="10">
        <f t="shared" si="80"/>
        <v>76.499999999999005</v>
      </c>
      <c r="G399" s="10">
        <f t="shared" si="81"/>
        <v>229.49999999999702</v>
      </c>
      <c r="H399" s="10">
        <f t="shared" si="82"/>
        <v>86.499999999999005</v>
      </c>
      <c r="I399" s="10">
        <f t="shared" si="83"/>
        <v>429.49999999999704</v>
      </c>
      <c r="J399" s="24">
        <f t="shared" si="84"/>
        <v>2345482.9649999728</v>
      </c>
      <c r="L399" s="10"/>
      <c r="M399" s="10"/>
      <c r="O399" s="10"/>
      <c r="P399" s="24"/>
    </row>
    <row r="400" spans="1:16" x14ac:dyDescent="0.25">
      <c r="A400" s="1">
        <v>7.7599999999999403</v>
      </c>
      <c r="B400" s="10">
        <f t="shared" si="76"/>
        <v>517.33333333332939</v>
      </c>
      <c r="C400" s="10">
        <f t="shared" si="77"/>
        <v>200</v>
      </c>
      <c r="D400" s="10">
        <f t="shared" si="78"/>
        <v>10</v>
      </c>
      <c r="E400" s="10">
        <f t="shared" si="79"/>
        <v>307.33333333332939</v>
      </c>
      <c r="F400" s="10">
        <f t="shared" si="80"/>
        <v>76.833333333332348</v>
      </c>
      <c r="G400" s="10">
        <f t="shared" si="81"/>
        <v>230.49999999999704</v>
      </c>
      <c r="H400" s="10">
        <f t="shared" si="82"/>
        <v>86.833333333332348</v>
      </c>
      <c r="I400" s="10">
        <f t="shared" si="83"/>
        <v>430.49999999999704</v>
      </c>
      <c r="J400" s="24">
        <f t="shared" si="84"/>
        <v>2354521.434999973</v>
      </c>
      <c r="L400" s="10"/>
      <c r="M400" s="10"/>
      <c r="O400" s="10"/>
      <c r="P400" s="24"/>
    </row>
    <row r="401" spans="1:16" x14ac:dyDescent="0.25">
      <c r="A401" s="1">
        <v>7.7799999999999399</v>
      </c>
      <c r="B401" s="10">
        <f t="shared" si="76"/>
        <v>518.66666666666265</v>
      </c>
      <c r="C401" s="10">
        <f t="shared" si="77"/>
        <v>200</v>
      </c>
      <c r="D401" s="10">
        <f t="shared" si="78"/>
        <v>10</v>
      </c>
      <c r="E401" s="10">
        <f t="shared" si="79"/>
        <v>308.66666666666265</v>
      </c>
      <c r="F401" s="10">
        <f t="shared" si="80"/>
        <v>77.166666666665662</v>
      </c>
      <c r="G401" s="10">
        <f t="shared" si="81"/>
        <v>231.49999999999699</v>
      </c>
      <c r="H401" s="10">
        <f t="shared" si="82"/>
        <v>87.166666666665662</v>
      </c>
      <c r="I401" s="10">
        <f t="shared" si="83"/>
        <v>431.49999999999699</v>
      </c>
      <c r="J401" s="24">
        <f t="shared" si="84"/>
        <v>2363559.9049999728</v>
      </c>
      <c r="L401" s="10"/>
      <c r="M401" s="10"/>
      <c r="O401" s="10"/>
      <c r="P401" s="24"/>
    </row>
    <row r="402" spans="1:16" x14ac:dyDescent="0.25">
      <c r="A402" s="1">
        <v>7.7999999999999403</v>
      </c>
      <c r="B402" s="10">
        <f t="shared" si="76"/>
        <v>519.99999999999602</v>
      </c>
      <c r="C402" s="10">
        <f t="shared" si="77"/>
        <v>200</v>
      </c>
      <c r="D402" s="10">
        <f t="shared" si="78"/>
        <v>10</v>
      </c>
      <c r="E402" s="10">
        <f t="shared" si="79"/>
        <v>309.99999999999602</v>
      </c>
      <c r="F402" s="10">
        <f t="shared" si="80"/>
        <v>77.499999999999005</v>
      </c>
      <c r="G402" s="10">
        <f t="shared" si="81"/>
        <v>232.49999999999702</v>
      </c>
      <c r="H402" s="10">
        <f t="shared" si="82"/>
        <v>87.499999999999005</v>
      </c>
      <c r="I402" s="10">
        <f t="shared" si="83"/>
        <v>432.49999999999704</v>
      </c>
      <c r="J402" s="24">
        <f t="shared" si="84"/>
        <v>2372598.374999973</v>
      </c>
      <c r="L402" s="10"/>
      <c r="M402" s="10"/>
      <c r="O402" s="10"/>
      <c r="P402" s="24"/>
    </row>
    <row r="403" spans="1:16" x14ac:dyDescent="0.25">
      <c r="A403" s="1">
        <v>7.8199999999999399</v>
      </c>
      <c r="B403" s="10">
        <f t="shared" si="76"/>
        <v>521.33333333332939</v>
      </c>
      <c r="C403" s="10">
        <f t="shared" si="77"/>
        <v>200</v>
      </c>
      <c r="D403" s="10">
        <f t="shared" si="78"/>
        <v>10</v>
      </c>
      <c r="E403" s="10">
        <f t="shared" si="79"/>
        <v>311.33333333332939</v>
      </c>
      <c r="F403" s="10">
        <f t="shared" si="80"/>
        <v>77.833333333332348</v>
      </c>
      <c r="G403" s="10">
        <f t="shared" si="81"/>
        <v>233.49999999999704</v>
      </c>
      <c r="H403" s="10">
        <f t="shared" si="82"/>
        <v>87.833333333332348</v>
      </c>
      <c r="I403" s="10">
        <f t="shared" si="83"/>
        <v>433.49999999999704</v>
      </c>
      <c r="J403" s="24">
        <f t="shared" si="84"/>
        <v>2381636.8449999732</v>
      </c>
      <c r="L403" s="10"/>
      <c r="M403" s="10"/>
      <c r="O403" s="10"/>
      <c r="P403" s="24"/>
    </row>
    <row r="404" spans="1:16" x14ac:dyDescent="0.25">
      <c r="A404" s="1">
        <v>7.8399999999999403</v>
      </c>
      <c r="B404" s="10">
        <f t="shared" si="76"/>
        <v>522.66666666666265</v>
      </c>
      <c r="C404" s="10">
        <f t="shared" si="77"/>
        <v>200</v>
      </c>
      <c r="D404" s="10">
        <f t="shared" si="78"/>
        <v>10</v>
      </c>
      <c r="E404" s="10">
        <f t="shared" si="79"/>
        <v>312.66666666666265</v>
      </c>
      <c r="F404" s="10">
        <f t="shared" si="80"/>
        <v>78.166666666665662</v>
      </c>
      <c r="G404" s="10">
        <f t="shared" si="81"/>
        <v>234.49999999999699</v>
      </c>
      <c r="H404" s="10">
        <f t="shared" si="82"/>
        <v>88.166666666665662</v>
      </c>
      <c r="I404" s="10">
        <f t="shared" si="83"/>
        <v>434.49999999999699</v>
      </c>
      <c r="J404" s="24">
        <f t="shared" si="84"/>
        <v>2390675.3149999729</v>
      </c>
      <c r="L404" s="10"/>
      <c r="M404" s="10"/>
      <c r="O404" s="10"/>
      <c r="P404" s="24"/>
    </row>
    <row r="405" spans="1:16" x14ac:dyDescent="0.25">
      <c r="A405" s="1">
        <v>7.8599999999999399</v>
      </c>
      <c r="B405" s="10">
        <f t="shared" si="76"/>
        <v>523.99999999999602</v>
      </c>
      <c r="C405" s="10">
        <f t="shared" si="77"/>
        <v>200</v>
      </c>
      <c r="D405" s="10">
        <f t="shared" si="78"/>
        <v>10</v>
      </c>
      <c r="E405" s="10">
        <f t="shared" si="79"/>
        <v>313.99999999999602</v>
      </c>
      <c r="F405" s="10">
        <f t="shared" si="80"/>
        <v>78.499999999999005</v>
      </c>
      <c r="G405" s="10">
        <f t="shared" si="81"/>
        <v>235.49999999999702</v>
      </c>
      <c r="H405" s="10">
        <f t="shared" si="82"/>
        <v>88.499999999999005</v>
      </c>
      <c r="I405" s="10">
        <f t="shared" si="83"/>
        <v>435.49999999999704</v>
      </c>
      <c r="J405" s="24">
        <f t="shared" si="84"/>
        <v>2399713.7849999731</v>
      </c>
      <c r="L405" s="10"/>
      <c r="M405" s="10"/>
      <c r="O405" s="10"/>
      <c r="P405" s="24"/>
    </row>
    <row r="406" spans="1:16" x14ac:dyDescent="0.25">
      <c r="A406" s="1">
        <v>7.8799999999999404</v>
      </c>
      <c r="B406" s="10">
        <f t="shared" si="76"/>
        <v>525.33333333332939</v>
      </c>
      <c r="C406" s="10">
        <f t="shared" si="77"/>
        <v>200</v>
      </c>
      <c r="D406" s="10">
        <f t="shared" si="78"/>
        <v>10</v>
      </c>
      <c r="E406" s="10">
        <f t="shared" si="79"/>
        <v>315.33333333332939</v>
      </c>
      <c r="F406" s="10">
        <f t="shared" si="80"/>
        <v>78.833333333332348</v>
      </c>
      <c r="G406" s="10">
        <f t="shared" si="81"/>
        <v>236.49999999999704</v>
      </c>
      <c r="H406" s="10">
        <f t="shared" si="82"/>
        <v>88.833333333332348</v>
      </c>
      <c r="I406" s="10">
        <f t="shared" si="83"/>
        <v>436.49999999999704</v>
      </c>
      <c r="J406" s="24">
        <f t="shared" si="84"/>
        <v>2408752.2549999733</v>
      </c>
      <c r="L406" s="10"/>
      <c r="M406" s="10"/>
      <c r="O406" s="10"/>
      <c r="P406" s="24"/>
    </row>
    <row r="407" spans="1:16" x14ac:dyDescent="0.25">
      <c r="A407" s="1">
        <v>7.8999999999999302</v>
      </c>
      <c r="B407" s="10">
        <f t="shared" si="76"/>
        <v>526.66666666666197</v>
      </c>
      <c r="C407" s="10">
        <f t="shared" si="77"/>
        <v>200</v>
      </c>
      <c r="D407" s="10">
        <f t="shared" si="78"/>
        <v>10</v>
      </c>
      <c r="E407" s="10">
        <f t="shared" si="79"/>
        <v>316.66666666666197</v>
      </c>
      <c r="F407" s="10">
        <f t="shared" si="80"/>
        <v>79.166666666665492</v>
      </c>
      <c r="G407" s="10">
        <f t="shared" si="81"/>
        <v>237.49999999999648</v>
      </c>
      <c r="H407" s="10">
        <f t="shared" si="82"/>
        <v>89.166666666665492</v>
      </c>
      <c r="I407" s="10">
        <f t="shared" si="83"/>
        <v>437.49999999999648</v>
      </c>
      <c r="J407" s="24">
        <f t="shared" si="84"/>
        <v>2417790.724999968</v>
      </c>
      <c r="L407" s="10"/>
      <c r="M407" s="10"/>
      <c r="O407" s="10"/>
      <c r="P407" s="24"/>
    </row>
    <row r="408" spans="1:16" x14ac:dyDescent="0.25">
      <c r="A408" s="1">
        <v>7.9199999999999298</v>
      </c>
      <c r="B408" s="10">
        <f t="shared" si="76"/>
        <v>527.99999999999534</v>
      </c>
      <c r="C408" s="10">
        <f t="shared" si="77"/>
        <v>200</v>
      </c>
      <c r="D408" s="10">
        <f t="shared" si="78"/>
        <v>10</v>
      </c>
      <c r="E408" s="10">
        <f t="shared" si="79"/>
        <v>317.99999999999534</v>
      </c>
      <c r="F408" s="10">
        <f t="shared" si="80"/>
        <v>79.499999999998835</v>
      </c>
      <c r="G408" s="10">
        <f t="shared" si="81"/>
        <v>238.4999999999965</v>
      </c>
      <c r="H408" s="10">
        <f t="shared" si="82"/>
        <v>89.499999999998835</v>
      </c>
      <c r="I408" s="10">
        <f t="shared" si="83"/>
        <v>438.49999999999648</v>
      </c>
      <c r="J408" s="24">
        <f t="shared" si="84"/>
        <v>2426829.1949999682</v>
      </c>
      <c r="L408" s="10"/>
      <c r="M408" s="10"/>
      <c r="O408" s="10"/>
      <c r="P408" s="24"/>
    </row>
    <row r="409" spans="1:16" x14ac:dyDescent="0.25">
      <c r="A409" s="1">
        <v>7.9399999999999302</v>
      </c>
      <c r="B409" s="10">
        <f t="shared" si="76"/>
        <v>529.33333333332871</v>
      </c>
      <c r="C409" s="10">
        <f t="shared" si="77"/>
        <v>200</v>
      </c>
      <c r="D409" s="10">
        <f t="shared" si="78"/>
        <v>10</v>
      </c>
      <c r="E409" s="10">
        <f t="shared" si="79"/>
        <v>319.33333333332871</v>
      </c>
      <c r="F409" s="10">
        <f t="shared" si="80"/>
        <v>79.833333333332178</v>
      </c>
      <c r="G409" s="10">
        <f t="shared" si="81"/>
        <v>239.49999999999653</v>
      </c>
      <c r="H409" s="10">
        <f t="shared" si="82"/>
        <v>89.833333333332178</v>
      </c>
      <c r="I409" s="10">
        <f t="shared" si="83"/>
        <v>439.49999999999653</v>
      </c>
      <c r="J409" s="24">
        <f t="shared" si="84"/>
        <v>2435867.6649999688</v>
      </c>
      <c r="L409" s="10"/>
      <c r="M409" s="10"/>
      <c r="O409" s="10"/>
      <c r="P409" s="24"/>
    </row>
    <row r="410" spans="1:16" x14ac:dyDescent="0.25">
      <c r="A410" s="1">
        <v>7.9599999999999298</v>
      </c>
      <c r="B410" s="10">
        <f t="shared" si="76"/>
        <v>530.66666666666197</v>
      </c>
      <c r="C410" s="10">
        <f t="shared" si="77"/>
        <v>200</v>
      </c>
      <c r="D410" s="10">
        <f t="shared" si="78"/>
        <v>10</v>
      </c>
      <c r="E410" s="10">
        <f t="shared" si="79"/>
        <v>320.66666666666197</v>
      </c>
      <c r="F410" s="10">
        <f t="shared" si="80"/>
        <v>80.166666666665492</v>
      </c>
      <c r="G410" s="10">
        <f t="shared" si="81"/>
        <v>240.49999999999648</v>
      </c>
      <c r="H410" s="10">
        <f t="shared" si="82"/>
        <v>90.166666666665492</v>
      </c>
      <c r="I410" s="10">
        <f t="shared" si="83"/>
        <v>440.49999999999648</v>
      </c>
      <c r="J410" s="24">
        <f t="shared" si="84"/>
        <v>2444906.1349999681</v>
      </c>
      <c r="L410" s="10"/>
      <c r="M410" s="10"/>
      <c r="O410" s="10"/>
      <c r="P410" s="24"/>
    </row>
    <row r="411" spans="1:16" x14ac:dyDescent="0.25">
      <c r="A411" s="1">
        <v>7.9799999999999303</v>
      </c>
      <c r="B411" s="10">
        <f t="shared" si="76"/>
        <v>531.99999999999534</v>
      </c>
      <c r="C411" s="10">
        <f t="shared" si="77"/>
        <v>200</v>
      </c>
      <c r="D411" s="10">
        <f t="shared" si="78"/>
        <v>10</v>
      </c>
      <c r="E411" s="10">
        <f t="shared" si="79"/>
        <v>321.99999999999534</v>
      </c>
      <c r="F411" s="10">
        <f t="shared" si="80"/>
        <v>80.499999999998835</v>
      </c>
      <c r="G411" s="10">
        <f t="shared" si="81"/>
        <v>241.4999999999965</v>
      </c>
      <c r="H411" s="10">
        <f t="shared" si="82"/>
        <v>90.499999999998835</v>
      </c>
      <c r="I411" s="10">
        <f t="shared" si="83"/>
        <v>441.49999999999648</v>
      </c>
      <c r="J411" s="24">
        <f t="shared" si="84"/>
        <v>2453944.6049999683</v>
      </c>
      <c r="L411" s="10"/>
      <c r="M411" s="10"/>
      <c r="O411" s="10"/>
      <c r="P411" s="24"/>
    </row>
    <row r="412" spans="1:16" x14ac:dyDescent="0.25">
      <c r="A412" s="1">
        <v>7.9999999999999298</v>
      </c>
      <c r="B412" s="10">
        <f t="shared" si="76"/>
        <v>533.33333333332871</v>
      </c>
      <c r="C412" s="10">
        <f t="shared" si="77"/>
        <v>200</v>
      </c>
      <c r="D412" s="10">
        <f t="shared" si="78"/>
        <v>10</v>
      </c>
      <c r="E412" s="10">
        <f t="shared" si="79"/>
        <v>323.33333333332871</v>
      </c>
      <c r="F412" s="10">
        <f t="shared" si="80"/>
        <v>80.833333333332178</v>
      </c>
      <c r="G412" s="10">
        <f t="shared" si="81"/>
        <v>242.49999999999653</v>
      </c>
      <c r="H412" s="10">
        <f t="shared" si="82"/>
        <v>90.833333333332178</v>
      </c>
      <c r="I412" s="10">
        <f t="shared" si="83"/>
        <v>442.49999999999653</v>
      </c>
      <c r="J412" s="24">
        <f t="shared" si="84"/>
        <v>2462983.0749999685</v>
      </c>
      <c r="L412" s="10"/>
      <c r="M412" s="10"/>
      <c r="O412" s="10"/>
      <c r="P412" s="24"/>
    </row>
    <row r="413" spans="1:16" x14ac:dyDescent="0.25">
      <c r="A413" s="1">
        <v>8.0199999999999303</v>
      </c>
      <c r="B413" s="10">
        <f t="shared" si="76"/>
        <v>534.66666666666197</v>
      </c>
      <c r="C413" s="10">
        <f t="shared" si="77"/>
        <v>200</v>
      </c>
      <c r="D413" s="10">
        <f t="shared" si="78"/>
        <v>10</v>
      </c>
      <c r="E413" s="10">
        <f t="shared" si="79"/>
        <v>324.66666666666197</v>
      </c>
      <c r="F413" s="10">
        <f t="shared" si="80"/>
        <v>81.166666666665492</v>
      </c>
      <c r="G413" s="10">
        <f t="shared" si="81"/>
        <v>243.49999999999648</v>
      </c>
      <c r="H413" s="10">
        <f t="shared" si="82"/>
        <v>91.166666666665492</v>
      </c>
      <c r="I413" s="10">
        <f t="shared" si="83"/>
        <v>443.49999999999648</v>
      </c>
      <c r="J413" s="24">
        <f t="shared" si="84"/>
        <v>2472021.5449999683</v>
      </c>
      <c r="L413" s="10"/>
      <c r="M413" s="10"/>
      <c r="O413" s="10"/>
      <c r="P413" s="24"/>
    </row>
    <row r="414" spans="1:16" x14ac:dyDescent="0.25">
      <c r="A414" s="1">
        <v>8.0399999999999299</v>
      </c>
      <c r="B414" s="10">
        <f t="shared" si="76"/>
        <v>535.99999999999534</v>
      </c>
      <c r="C414" s="10">
        <f t="shared" si="77"/>
        <v>200</v>
      </c>
      <c r="D414" s="10">
        <f t="shared" si="78"/>
        <v>10</v>
      </c>
      <c r="E414" s="10">
        <f t="shared" si="79"/>
        <v>325.99999999999534</v>
      </c>
      <c r="F414" s="10">
        <f t="shared" si="80"/>
        <v>81.499999999998835</v>
      </c>
      <c r="G414" s="10">
        <f t="shared" si="81"/>
        <v>244.4999999999965</v>
      </c>
      <c r="H414" s="10">
        <f t="shared" si="82"/>
        <v>91.499999999998835</v>
      </c>
      <c r="I414" s="10">
        <f t="shared" si="83"/>
        <v>444.49999999999648</v>
      </c>
      <c r="J414" s="24">
        <f t="shared" si="84"/>
        <v>2481060.0149999685</v>
      </c>
      <c r="L414" s="10"/>
      <c r="M414" s="10"/>
      <c r="O414" s="10"/>
      <c r="P414" s="24"/>
    </row>
    <row r="415" spans="1:16" x14ac:dyDescent="0.25">
      <c r="A415" s="1">
        <v>8.0599999999999294</v>
      </c>
      <c r="B415" s="10">
        <f t="shared" si="76"/>
        <v>537.33333333332871</v>
      </c>
      <c r="C415" s="10">
        <f t="shared" si="77"/>
        <v>200</v>
      </c>
      <c r="D415" s="10">
        <f t="shared" si="78"/>
        <v>10</v>
      </c>
      <c r="E415" s="10">
        <f t="shared" si="79"/>
        <v>327.33333333332871</v>
      </c>
      <c r="F415" s="10">
        <f t="shared" si="80"/>
        <v>81.833333333332178</v>
      </c>
      <c r="G415" s="10">
        <f t="shared" si="81"/>
        <v>245.49999999999653</v>
      </c>
      <c r="H415" s="10">
        <f t="shared" si="82"/>
        <v>91.833333333332178</v>
      </c>
      <c r="I415" s="10">
        <f t="shared" si="83"/>
        <v>445.49999999999653</v>
      </c>
      <c r="J415" s="24">
        <f t="shared" si="84"/>
        <v>2490098.4849999687</v>
      </c>
      <c r="L415" s="10"/>
      <c r="M415" s="10"/>
      <c r="O415" s="10"/>
      <c r="P415" s="24"/>
    </row>
    <row r="416" spans="1:16" x14ac:dyDescent="0.25">
      <c r="A416" s="1">
        <v>8.0799999999999308</v>
      </c>
      <c r="B416" s="10">
        <f t="shared" si="76"/>
        <v>538.66666666666197</v>
      </c>
      <c r="C416" s="10">
        <f t="shared" si="77"/>
        <v>200</v>
      </c>
      <c r="D416" s="10">
        <f t="shared" si="78"/>
        <v>10</v>
      </c>
      <c r="E416" s="10">
        <f t="shared" si="79"/>
        <v>328.66666666666197</v>
      </c>
      <c r="F416" s="10">
        <f t="shared" si="80"/>
        <v>82.166666666665492</v>
      </c>
      <c r="G416" s="10">
        <f t="shared" si="81"/>
        <v>246.49999999999648</v>
      </c>
      <c r="H416" s="10">
        <f t="shared" si="82"/>
        <v>92.166666666665492</v>
      </c>
      <c r="I416" s="10">
        <f t="shared" si="83"/>
        <v>446.49999999999648</v>
      </c>
      <c r="J416" s="24">
        <f t="shared" si="84"/>
        <v>2499136.9549999679</v>
      </c>
      <c r="L416" s="10"/>
      <c r="M416" s="10"/>
      <c r="O416" s="10"/>
      <c r="P416" s="24"/>
    </row>
    <row r="417" spans="1:16" x14ac:dyDescent="0.25">
      <c r="A417" s="1">
        <v>8.0999999999999304</v>
      </c>
      <c r="B417" s="10">
        <f t="shared" si="76"/>
        <v>539.99999999999534</v>
      </c>
      <c r="C417" s="10">
        <f t="shared" si="77"/>
        <v>200</v>
      </c>
      <c r="D417" s="10">
        <f t="shared" si="78"/>
        <v>10</v>
      </c>
      <c r="E417" s="10">
        <f t="shared" si="79"/>
        <v>329.99999999999534</v>
      </c>
      <c r="F417" s="10">
        <f t="shared" si="80"/>
        <v>82.499999999998835</v>
      </c>
      <c r="G417" s="10">
        <f t="shared" si="81"/>
        <v>247.4999999999965</v>
      </c>
      <c r="H417" s="10">
        <f t="shared" si="82"/>
        <v>92.499999999998835</v>
      </c>
      <c r="I417" s="10">
        <f t="shared" si="83"/>
        <v>447.49999999999648</v>
      </c>
      <c r="J417" s="24">
        <f t="shared" si="84"/>
        <v>2508175.4249999686</v>
      </c>
      <c r="L417" s="10"/>
      <c r="M417" s="10"/>
      <c r="O417" s="10"/>
      <c r="P417" s="24"/>
    </row>
    <row r="418" spans="1:16" x14ac:dyDescent="0.25">
      <c r="A418" s="1">
        <v>8.1199999999999299</v>
      </c>
      <c r="B418" s="10">
        <f t="shared" si="76"/>
        <v>541.33333333332871</v>
      </c>
      <c r="C418" s="10">
        <f t="shared" si="77"/>
        <v>200</v>
      </c>
      <c r="D418" s="10">
        <f t="shared" si="78"/>
        <v>10</v>
      </c>
      <c r="E418" s="10">
        <f t="shared" si="79"/>
        <v>331.33333333332871</v>
      </c>
      <c r="F418" s="10">
        <f t="shared" si="80"/>
        <v>82.833333333332178</v>
      </c>
      <c r="G418" s="10">
        <f t="shared" si="81"/>
        <v>248.49999999999653</v>
      </c>
      <c r="H418" s="10">
        <f t="shared" si="82"/>
        <v>92.833333333332178</v>
      </c>
      <c r="I418" s="10">
        <f t="shared" si="83"/>
        <v>448.49999999999653</v>
      </c>
      <c r="J418" s="24">
        <f t="shared" si="84"/>
        <v>2517213.8949999688</v>
      </c>
      <c r="L418" s="10"/>
      <c r="M418" s="10"/>
      <c r="O418" s="10"/>
      <c r="P418" s="24"/>
    </row>
    <row r="419" spans="1:16" x14ac:dyDescent="0.25">
      <c r="A419" s="1">
        <v>8.1399999999999295</v>
      </c>
      <c r="B419" s="10">
        <f t="shared" si="76"/>
        <v>542.66666666666197</v>
      </c>
      <c r="C419" s="10">
        <f t="shared" si="77"/>
        <v>200</v>
      </c>
      <c r="D419" s="10">
        <f t="shared" si="78"/>
        <v>10</v>
      </c>
      <c r="E419" s="10">
        <f t="shared" si="79"/>
        <v>332.66666666666197</v>
      </c>
      <c r="F419" s="10">
        <f t="shared" si="80"/>
        <v>83.166666666665492</v>
      </c>
      <c r="G419" s="10">
        <f t="shared" si="81"/>
        <v>249.49999999999648</v>
      </c>
      <c r="H419" s="10">
        <f t="shared" si="82"/>
        <v>93.166666666665492</v>
      </c>
      <c r="I419" s="10">
        <f t="shared" si="83"/>
        <v>449.49999999999648</v>
      </c>
      <c r="J419" s="24">
        <f t="shared" si="84"/>
        <v>2526252.3649999681</v>
      </c>
      <c r="L419" s="10"/>
      <c r="M419" s="10"/>
      <c r="O419" s="10"/>
      <c r="P419" s="24"/>
    </row>
    <row r="420" spans="1:16" x14ac:dyDescent="0.25">
      <c r="A420" s="1">
        <v>8.1599999999999309</v>
      </c>
      <c r="B420" s="10">
        <f t="shared" si="76"/>
        <v>543.99999999999534</v>
      </c>
      <c r="C420" s="10">
        <f t="shared" si="77"/>
        <v>200</v>
      </c>
      <c r="D420" s="10">
        <f t="shared" si="78"/>
        <v>10</v>
      </c>
      <c r="E420" s="10">
        <f t="shared" si="79"/>
        <v>333.99999999999534</v>
      </c>
      <c r="F420" s="10">
        <f t="shared" si="80"/>
        <v>83.999999999995339</v>
      </c>
      <c r="G420" s="10">
        <f t="shared" si="81"/>
        <v>250</v>
      </c>
      <c r="H420" s="10">
        <f t="shared" si="82"/>
        <v>93.999999999995339</v>
      </c>
      <c r="I420" s="10">
        <f t="shared" si="83"/>
        <v>450</v>
      </c>
      <c r="J420" s="24">
        <f t="shared" si="84"/>
        <v>2548848.5399998734</v>
      </c>
      <c r="L420" s="10"/>
      <c r="M420" s="10"/>
      <c r="O420" s="10"/>
      <c r="P420" s="24"/>
    </row>
    <row r="421" spans="1:16" x14ac:dyDescent="0.25">
      <c r="A421" s="1">
        <v>8.1799999999999304</v>
      </c>
      <c r="B421" s="10">
        <f t="shared" si="76"/>
        <v>545.33333333332871</v>
      </c>
      <c r="C421" s="10">
        <f t="shared" si="77"/>
        <v>200</v>
      </c>
      <c r="D421" s="10">
        <f t="shared" si="78"/>
        <v>10</v>
      </c>
      <c r="E421" s="10">
        <f t="shared" si="79"/>
        <v>335.33333333332871</v>
      </c>
      <c r="F421" s="10">
        <f t="shared" si="80"/>
        <v>85.33333333332871</v>
      </c>
      <c r="G421" s="10">
        <f t="shared" si="81"/>
        <v>250</v>
      </c>
      <c r="H421" s="10">
        <f t="shared" si="82"/>
        <v>95.33333333332871</v>
      </c>
      <c r="I421" s="10">
        <f t="shared" si="83"/>
        <v>450</v>
      </c>
      <c r="J421" s="24">
        <f t="shared" si="84"/>
        <v>2585002.4199998747</v>
      </c>
      <c r="L421" s="10"/>
      <c r="M421" s="10"/>
      <c r="O421" s="10"/>
      <c r="P421" s="24"/>
    </row>
    <row r="422" spans="1:16" x14ac:dyDescent="0.25">
      <c r="A422" s="1">
        <v>8.19999999999993</v>
      </c>
      <c r="B422" s="10">
        <f t="shared" si="76"/>
        <v>546.66666666666197</v>
      </c>
      <c r="C422" s="10">
        <f t="shared" si="77"/>
        <v>200</v>
      </c>
      <c r="D422" s="10">
        <f t="shared" si="78"/>
        <v>10</v>
      </c>
      <c r="E422" s="10">
        <f t="shared" si="79"/>
        <v>336.66666666666197</v>
      </c>
      <c r="F422" s="10">
        <f t="shared" si="80"/>
        <v>86.666666666661968</v>
      </c>
      <c r="G422" s="10">
        <f t="shared" si="81"/>
        <v>250</v>
      </c>
      <c r="H422" s="10">
        <f t="shared" si="82"/>
        <v>96.666666666661968</v>
      </c>
      <c r="I422" s="10">
        <f t="shared" si="83"/>
        <v>450</v>
      </c>
      <c r="J422" s="24">
        <f t="shared" si="84"/>
        <v>2621156.2999998727</v>
      </c>
      <c r="L422" s="10"/>
      <c r="M422" s="10"/>
      <c r="O422" s="10"/>
      <c r="P422" s="24"/>
    </row>
    <row r="423" spans="1:16" x14ac:dyDescent="0.25">
      <c r="A423" s="1">
        <v>8.2199999999999296</v>
      </c>
      <c r="B423" s="10">
        <f t="shared" si="76"/>
        <v>547.99999999999534</v>
      </c>
      <c r="C423" s="10">
        <f t="shared" si="77"/>
        <v>200</v>
      </c>
      <c r="D423" s="10">
        <f t="shared" si="78"/>
        <v>10</v>
      </c>
      <c r="E423" s="10">
        <f t="shared" si="79"/>
        <v>337.99999999999534</v>
      </c>
      <c r="F423" s="10">
        <f t="shared" si="80"/>
        <v>87.999999999995339</v>
      </c>
      <c r="G423" s="10">
        <f t="shared" si="81"/>
        <v>250</v>
      </c>
      <c r="H423" s="10">
        <f t="shared" si="82"/>
        <v>97.999999999995339</v>
      </c>
      <c r="I423" s="10">
        <f t="shared" si="83"/>
        <v>450</v>
      </c>
      <c r="J423" s="24">
        <f t="shared" si="84"/>
        <v>2657310.1799998735</v>
      </c>
      <c r="L423" s="10"/>
      <c r="M423" s="10"/>
      <c r="O423" s="10"/>
      <c r="P423" s="24"/>
    </row>
    <row r="424" spans="1:16" x14ac:dyDescent="0.25">
      <c r="A424" s="1">
        <v>8.2399999999999292</v>
      </c>
      <c r="B424" s="10">
        <f t="shared" si="76"/>
        <v>549.3333333333286</v>
      </c>
      <c r="C424" s="10">
        <f t="shared" si="77"/>
        <v>200</v>
      </c>
      <c r="D424" s="10">
        <f t="shared" si="78"/>
        <v>10</v>
      </c>
      <c r="E424" s="10">
        <f t="shared" si="79"/>
        <v>339.3333333333286</v>
      </c>
      <c r="F424" s="10">
        <f t="shared" si="80"/>
        <v>89.333333333328596</v>
      </c>
      <c r="G424" s="10">
        <f t="shared" si="81"/>
        <v>250</v>
      </c>
      <c r="H424" s="10">
        <f t="shared" si="82"/>
        <v>99.333333333328596</v>
      </c>
      <c r="I424" s="10">
        <f t="shared" si="83"/>
        <v>450</v>
      </c>
      <c r="J424" s="24">
        <f t="shared" si="84"/>
        <v>2693464.0599998715</v>
      </c>
      <c r="L424" s="10"/>
      <c r="M424" s="10"/>
      <c r="O424" s="10"/>
      <c r="P424" s="24"/>
    </row>
    <row r="425" spans="1:16" x14ac:dyDescent="0.25">
      <c r="A425" s="1">
        <v>8.2599999999999305</v>
      </c>
      <c r="B425" s="10">
        <f t="shared" si="76"/>
        <v>550.66666666666197</v>
      </c>
      <c r="C425" s="10">
        <f t="shared" si="77"/>
        <v>200</v>
      </c>
      <c r="D425" s="10">
        <f t="shared" si="78"/>
        <v>10</v>
      </c>
      <c r="E425" s="10">
        <f t="shared" si="79"/>
        <v>340.66666666666197</v>
      </c>
      <c r="F425" s="10">
        <f t="shared" si="80"/>
        <v>90.666666666661968</v>
      </c>
      <c r="G425" s="10">
        <f t="shared" si="81"/>
        <v>250</v>
      </c>
      <c r="H425" s="10">
        <f t="shared" si="82"/>
        <v>100.66666666666197</v>
      </c>
      <c r="I425" s="10">
        <f t="shared" si="83"/>
        <v>450</v>
      </c>
      <c r="J425" s="24">
        <f t="shared" si="84"/>
        <v>2729617.9399998724</v>
      </c>
      <c r="L425" s="10"/>
      <c r="M425" s="10"/>
      <c r="O425" s="10"/>
      <c r="P425" s="24"/>
    </row>
    <row r="426" spans="1:16" x14ac:dyDescent="0.25">
      <c r="A426" s="1">
        <v>8.2799999999999301</v>
      </c>
      <c r="B426" s="10">
        <f t="shared" si="76"/>
        <v>551.99999999999534</v>
      </c>
      <c r="C426" s="10">
        <f t="shared" si="77"/>
        <v>200</v>
      </c>
      <c r="D426" s="10">
        <f t="shared" si="78"/>
        <v>10</v>
      </c>
      <c r="E426" s="10">
        <f t="shared" si="79"/>
        <v>341.99999999999534</v>
      </c>
      <c r="F426" s="10">
        <f t="shared" si="80"/>
        <v>91.999999999995339</v>
      </c>
      <c r="G426" s="10">
        <f t="shared" si="81"/>
        <v>250</v>
      </c>
      <c r="H426" s="10">
        <f t="shared" si="82"/>
        <v>101.99999999999534</v>
      </c>
      <c r="I426" s="10">
        <f t="shared" si="83"/>
        <v>450</v>
      </c>
      <c r="J426" s="24">
        <f t="shared" si="84"/>
        <v>2765771.8199998736</v>
      </c>
      <c r="L426" s="10"/>
      <c r="M426" s="10"/>
      <c r="O426" s="10"/>
      <c r="P426" s="24"/>
    </row>
    <row r="427" spans="1:16" x14ac:dyDescent="0.25">
      <c r="A427" s="1">
        <v>8.2999999999999297</v>
      </c>
      <c r="B427" s="10">
        <f t="shared" si="76"/>
        <v>553.33333333332871</v>
      </c>
      <c r="C427" s="10">
        <f t="shared" si="77"/>
        <v>200</v>
      </c>
      <c r="D427" s="10">
        <f t="shared" si="78"/>
        <v>10</v>
      </c>
      <c r="E427" s="10">
        <f t="shared" si="79"/>
        <v>343.33333333332871</v>
      </c>
      <c r="F427" s="10">
        <f t="shared" si="80"/>
        <v>93.33333333332871</v>
      </c>
      <c r="G427" s="10">
        <f t="shared" si="81"/>
        <v>250</v>
      </c>
      <c r="H427" s="10">
        <f t="shared" si="82"/>
        <v>103.33333333332871</v>
      </c>
      <c r="I427" s="10">
        <f t="shared" si="83"/>
        <v>450</v>
      </c>
      <c r="J427" s="24">
        <f t="shared" si="84"/>
        <v>2801925.6999998745</v>
      </c>
      <c r="L427" s="10"/>
      <c r="M427" s="10"/>
      <c r="O427" s="10"/>
      <c r="P427" s="24"/>
    </row>
    <row r="428" spans="1:16" x14ac:dyDescent="0.25">
      <c r="A428" s="1">
        <v>8.3199999999999292</v>
      </c>
      <c r="B428" s="10">
        <f t="shared" si="76"/>
        <v>554.66666666666197</v>
      </c>
      <c r="C428" s="10">
        <f t="shared" si="77"/>
        <v>200</v>
      </c>
      <c r="D428" s="10">
        <f t="shared" si="78"/>
        <v>10</v>
      </c>
      <c r="E428" s="10">
        <f t="shared" si="79"/>
        <v>344.66666666666197</v>
      </c>
      <c r="F428" s="10">
        <f t="shared" si="80"/>
        <v>94.666666666661968</v>
      </c>
      <c r="G428" s="10">
        <f t="shared" si="81"/>
        <v>250</v>
      </c>
      <c r="H428" s="10">
        <f t="shared" si="82"/>
        <v>104.66666666666197</v>
      </c>
      <c r="I428" s="10">
        <f t="shared" si="83"/>
        <v>450</v>
      </c>
      <c r="J428" s="24">
        <f t="shared" si="84"/>
        <v>2838079.5799998725</v>
      </c>
      <c r="L428" s="10"/>
      <c r="M428" s="10"/>
      <c r="O428" s="10"/>
      <c r="P428" s="24"/>
    </row>
    <row r="429" spans="1:16" x14ac:dyDescent="0.25">
      <c r="A429" s="1">
        <v>8.3399999999999306</v>
      </c>
      <c r="B429" s="10">
        <f t="shared" si="76"/>
        <v>555.99999999999534</v>
      </c>
      <c r="C429" s="10">
        <f t="shared" si="77"/>
        <v>200</v>
      </c>
      <c r="D429" s="10">
        <f t="shared" si="78"/>
        <v>10</v>
      </c>
      <c r="E429" s="10">
        <f t="shared" si="79"/>
        <v>345.99999999999534</v>
      </c>
      <c r="F429" s="10">
        <f t="shared" si="80"/>
        <v>95.999999999995339</v>
      </c>
      <c r="G429" s="10">
        <f t="shared" si="81"/>
        <v>250</v>
      </c>
      <c r="H429" s="10">
        <f t="shared" si="82"/>
        <v>105.99999999999534</v>
      </c>
      <c r="I429" s="10">
        <f t="shared" si="83"/>
        <v>450</v>
      </c>
      <c r="J429" s="24">
        <f t="shared" si="84"/>
        <v>2874233.4599998738</v>
      </c>
      <c r="L429" s="10"/>
      <c r="M429" s="10"/>
      <c r="O429" s="10"/>
      <c r="P429" s="24"/>
    </row>
    <row r="430" spans="1:16" x14ac:dyDescent="0.25">
      <c r="A430" s="1">
        <v>8.3599999999999195</v>
      </c>
      <c r="B430" s="10">
        <f t="shared" si="76"/>
        <v>557.33333333332803</v>
      </c>
      <c r="C430" s="10">
        <f t="shared" si="77"/>
        <v>200</v>
      </c>
      <c r="D430" s="10">
        <f t="shared" si="78"/>
        <v>10</v>
      </c>
      <c r="E430" s="10">
        <f t="shared" si="79"/>
        <v>347.33333333332803</v>
      </c>
      <c r="F430" s="10">
        <f t="shared" si="80"/>
        <v>97.333333333328028</v>
      </c>
      <c r="G430" s="10">
        <f t="shared" si="81"/>
        <v>250</v>
      </c>
      <c r="H430" s="10">
        <f t="shared" si="82"/>
        <v>107.33333333332803</v>
      </c>
      <c r="I430" s="10">
        <f t="shared" si="83"/>
        <v>450</v>
      </c>
      <c r="J430" s="24">
        <f t="shared" si="84"/>
        <v>2910387.339999856</v>
      </c>
      <c r="L430" s="10"/>
      <c r="M430" s="10"/>
      <c r="O430" s="10"/>
      <c r="P430" s="24"/>
    </row>
    <row r="431" spans="1:16" x14ac:dyDescent="0.25">
      <c r="A431" s="1">
        <v>8.3799999999999208</v>
      </c>
      <c r="B431" s="10">
        <f t="shared" si="76"/>
        <v>558.6666666666614</v>
      </c>
      <c r="C431" s="10">
        <f t="shared" si="77"/>
        <v>200</v>
      </c>
      <c r="D431" s="10">
        <f t="shared" si="78"/>
        <v>10</v>
      </c>
      <c r="E431" s="10">
        <f t="shared" si="79"/>
        <v>348.6666666666614</v>
      </c>
      <c r="F431" s="10">
        <f t="shared" si="80"/>
        <v>98.666666666661399</v>
      </c>
      <c r="G431" s="10">
        <f t="shared" si="81"/>
        <v>250</v>
      </c>
      <c r="H431" s="10">
        <f t="shared" si="82"/>
        <v>108.6666666666614</v>
      </c>
      <c r="I431" s="10">
        <f t="shared" si="83"/>
        <v>450</v>
      </c>
      <c r="J431" s="24">
        <f t="shared" si="84"/>
        <v>2946541.2199998572</v>
      </c>
      <c r="L431" s="10"/>
      <c r="M431" s="10"/>
      <c r="O431" s="10"/>
      <c r="P431" s="24"/>
    </row>
    <row r="432" spans="1:16" x14ac:dyDescent="0.25">
      <c r="A432" s="1">
        <v>8.3999999999999204</v>
      </c>
      <c r="B432" s="10">
        <f t="shared" si="76"/>
        <v>559.99999999999466</v>
      </c>
      <c r="C432" s="10">
        <f t="shared" si="77"/>
        <v>200</v>
      </c>
      <c r="D432" s="10">
        <f t="shared" si="78"/>
        <v>10</v>
      </c>
      <c r="E432" s="10">
        <f t="shared" si="79"/>
        <v>349.99999999999466</v>
      </c>
      <c r="F432" s="10">
        <f t="shared" si="80"/>
        <v>99.999999999994657</v>
      </c>
      <c r="G432" s="10">
        <f t="shared" si="81"/>
        <v>250</v>
      </c>
      <c r="H432" s="10">
        <f t="shared" si="82"/>
        <v>109.99999999999466</v>
      </c>
      <c r="I432" s="10">
        <f t="shared" si="83"/>
        <v>450</v>
      </c>
      <c r="J432" s="24">
        <f t="shared" si="84"/>
        <v>2982695.0999998553</v>
      </c>
      <c r="L432" s="10"/>
      <c r="M432" s="10"/>
      <c r="O432" s="10"/>
      <c r="P432" s="24"/>
    </row>
    <row r="433" spans="1:16" x14ac:dyDescent="0.25">
      <c r="A433" s="1">
        <v>8.41999999999992</v>
      </c>
      <c r="B433" s="10">
        <f t="shared" si="76"/>
        <v>561.33333333332803</v>
      </c>
      <c r="C433" s="10">
        <f t="shared" si="77"/>
        <v>200</v>
      </c>
      <c r="D433" s="10">
        <f t="shared" si="78"/>
        <v>10</v>
      </c>
      <c r="E433" s="10">
        <f t="shared" si="79"/>
        <v>351.33333333332803</v>
      </c>
      <c r="F433" s="10">
        <f t="shared" si="80"/>
        <v>101.33333333332803</v>
      </c>
      <c r="G433" s="10">
        <f t="shared" si="81"/>
        <v>250</v>
      </c>
      <c r="H433" s="10">
        <f t="shared" si="82"/>
        <v>111.33333333332803</v>
      </c>
      <c r="I433" s="10">
        <f t="shared" si="83"/>
        <v>450</v>
      </c>
      <c r="J433" s="24">
        <f t="shared" si="84"/>
        <v>3018848.9799998561</v>
      </c>
      <c r="L433" s="10"/>
      <c r="M433" s="10"/>
      <c r="O433" s="10"/>
      <c r="P433" s="24"/>
    </row>
    <row r="434" spans="1:16" x14ac:dyDescent="0.25">
      <c r="A434" s="1">
        <v>8.4399999999999196</v>
      </c>
      <c r="B434" s="10">
        <f t="shared" si="76"/>
        <v>562.66666666666129</v>
      </c>
      <c r="C434" s="10">
        <f t="shared" si="77"/>
        <v>200</v>
      </c>
      <c r="D434" s="10">
        <f t="shared" si="78"/>
        <v>10</v>
      </c>
      <c r="E434" s="10">
        <f t="shared" si="79"/>
        <v>352.66666666666129</v>
      </c>
      <c r="F434" s="10">
        <f t="shared" si="80"/>
        <v>102.66666666666129</v>
      </c>
      <c r="G434" s="10">
        <f t="shared" si="81"/>
        <v>250</v>
      </c>
      <c r="H434" s="10">
        <f t="shared" si="82"/>
        <v>112.66666666666129</v>
      </c>
      <c r="I434" s="10">
        <f t="shared" si="83"/>
        <v>450</v>
      </c>
      <c r="J434" s="24">
        <f t="shared" si="84"/>
        <v>3055002.8599998541</v>
      </c>
      <c r="L434" s="10"/>
      <c r="M434" s="10"/>
      <c r="O434" s="10"/>
      <c r="P434" s="24"/>
    </row>
    <row r="435" spans="1:16" x14ac:dyDescent="0.25">
      <c r="A435" s="1">
        <v>8.4599999999999191</v>
      </c>
      <c r="B435" s="10">
        <f t="shared" si="76"/>
        <v>563.99999999999454</v>
      </c>
      <c r="C435" s="10">
        <f t="shared" si="77"/>
        <v>200</v>
      </c>
      <c r="D435" s="10">
        <f t="shared" si="78"/>
        <v>10</v>
      </c>
      <c r="E435" s="10">
        <f t="shared" si="79"/>
        <v>353.99999999999454</v>
      </c>
      <c r="F435" s="10">
        <f t="shared" si="80"/>
        <v>103.99999999999454</v>
      </c>
      <c r="G435" s="10">
        <f t="shared" si="81"/>
        <v>250</v>
      </c>
      <c r="H435" s="10">
        <f t="shared" si="82"/>
        <v>113.99999999999454</v>
      </c>
      <c r="I435" s="10">
        <f t="shared" si="83"/>
        <v>450</v>
      </c>
      <c r="J435" s="24">
        <f t="shared" si="84"/>
        <v>3091156.7399998521</v>
      </c>
      <c r="L435" s="10"/>
      <c r="M435" s="10"/>
      <c r="O435" s="10"/>
      <c r="P435" s="24"/>
    </row>
    <row r="436" spans="1:16" x14ac:dyDescent="0.25">
      <c r="A436" s="1">
        <v>8.4799999999999205</v>
      </c>
      <c r="B436" s="10">
        <f t="shared" ref="B436:B499" si="85">(A436*B$3)/B$2</f>
        <v>565.33333333332803</v>
      </c>
      <c r="C436" s="10">
        <f t="shared" ref="C436:C499" si="86">IF(B436&lt;B$7+H$8,IF((B436-D436)&lt;0,0,B436-D436),B$7)</f>
        <v>200</v>
      </c>
      <c r="D436" s="10">
        <f t="shared" ref="D436:D499" si="87">H$8</f>
        <v>10</v>
      </c>
      <c r="E436" s="10">
        <f t="shared" ref="E436:E499" si="88">IF(B436-C436-D436&lt;0,0,B436-C436-D436)</f>
        <v>355.33333333332803</v>
      </c>
      <c r="F436" s="10">
        <f t="shared" ref="F436:F499" si="89">E436-G436</f>
        <v>105.33333333332803</v>
      </c>
      <c r="G436" s="10">
        <f t="shared" ref="G436:G499" si="90">IF((E436*E$8)&lt;$C$9,E436*E$8,$C$9)</f>
        <v>250</v>
      </c>
      <c r="H436" s="10">
        <f t="shared" ref="H436:H499" si="91">D436+F436</f>
        <v>115.33333333332803</v>
      </c>
      <c r="I436" s="10">
        <f t="shared" ref="I436:I499" si="92">C436+G436</f>
        <v>450</v>
      </c>
      <c r="J436" s="24">
        <f t="shared" ref="J436:J499" si="93">H436*$B$13</f>
        <v>3127310.6199998562</v>
      </c>
      <c r="L436" s="10"/>
      <c r="M436" s="10"/>
      <c r="O436" s="10"/>
      <c r="P436" s="24"/>
    </row>
    <row r="437" spans="1:16" x14ac:dyDescent="0.25">
      <c r="A437" s="1">
        <v>8.4999999999999201</v>
      </c>
      <c r="B437" s="10">
        <f t="shared" si="85"/>
        <v>566.66666666666129</v>
      </c>
      <c r="C437" s="10">
        <f t="shared" si="86"/>
        <v>200</v>
      </c>
      <c r="D437" s="10">
        <f t="shared" si="87"/>
        <v>10</v>
      </c>
      <c r="E437" s="10">
        <f t="shared" si="88"/>
        <v>356.66666666666129</v>
      </c>
      <c r="F437" s="10">
        <f t="shared" si="89"/>
        <v>106.66666666666129</v>
      </c>
      <c r="G437" s="10">
        <f t="shared" si="90"/>
        <v>250</v>
      </c>
      <c r="H437" s="10">
        <f t="shared" si="91"/>
        <v>116.66666666666129</v>
      </c>
      <c r="I437" s="10">
        <f t="shared" si="92"/>
        <v>450</v>
      </c>
      <c r="J437" s="24">
        <f t="shared" si="93"/>
        <v>3163464.4999998542</v>
      </c>
      <c r="L437" s="10"/>
      <c r="M437" s="10"/>
      <c r="O437" s="10"/>
      <c r="P437" s="24"/>
    </row>
    <row r="438" spans="1:16" x14ac:dyDescent="0.25">
      <c r="A438" s="1">
        <v>8.5199999999999196</v>
      </c>
      <c r="B438" s="10">
        <f t="shared" si="85"/>
        <v>567.99999999999466</v>
      </c>
      <c r="C438" s="10">
        <f t="shared" si="86"/>
        <v>200</v>
      </c>
      <c r="D438" s="10">
        <f t="shared" si="87"/>
        <v>10</v>
      </c>
      <c r="E438" s="10">
        <f t="shared" si="88"/>
        <v>357.99999999999466</v>
      </c>
      <c r="F438" s="10">
        <f t="shared" si="89"/>
        <v>107.99999999999466</v>
      </c>
      <c r="G438" s="10">
        <f t="shared" si="90"/>
        <v>250</v>
      </c>
      <c r="H438" s="10">
        <f t="shared" si="91"/>
        <v>117.99999999999466</v>
      </c>
      <c r="I438" s="10">
        <f t="shared" si="92"/>
        <v>450</v>
      </c>
      <c r="J438" s="24">
        <f t="shared" si="93"/>
        <v>3199618.3799998551</v>
      </c>
      <c r="L438" s="10"/>
      <c r="M438" s="10"/>
      <c r="O438" s="10"/>
      <c r="P438" s="24"/>
    </row>
    <row r="439" spans="1:16" x14ac:dyDescent="0.25">
      <c r="A439" s="1">
        <v>8.5399999999999192</v>
      </c>
      <c r="B439" s="10">
        <f t="shared" si="85"/>
        <v>569.33333333332791</v>
      </c>
      <c r="C439" s="10">
        <f t="shared" si="86"/>
        <v>200</v>
      </c>
      <c r="D439" s="10">
        <f t="shared" si="87"/>
        <v>10</v>
      </c>
      <c r="E439" s="10">
        <f t="shared" si="88"/>
        <v>359.33333333332791</v>
      </c>
      <c r="F439" s="10">
        <f t="shared" si="89"/>
        <v>109.33333333332791</v>
      </c>
      <c r="G439" s="10">
        <f t="shared" si="90"/>
        <v>250</v>
      </c>
      <c r="H439" s="10">
        <f t="shared" si="91"/>
        <v>119.33333333332791</v>
      </c>
      <c r="I439" s="10">
        <f t="shared" si="92"/>
        <v>450</v>
      </c>
      <c r="J439" s="24">
        <f t="shared" si="93"/>
        <v>3235772.2599998531</v>
      </c>
      <c r="L439" s="10"/>
      <c r="M439" s="10"/>
      <c r="O439" s="10"/>
      <c r="P439" s="24"/>
    </row>
    <row r="440" spans="1:16" x14ac:dyDescent="0.25">
      <c r="A440" s="1">
        <v>8.5599999999999206</v>
      </c>
      <c r="B440" s="10">
        <f t="shared" si="85"/>
        <v>570.66666666666129</v>
      </c>
      <c r="C440" s="10">
        <f t="shared" si="86"/>
        <v>200</v>
      </c>
      <c r="D440" s="10">
        <f t="shared" si="87"/>
        <v>10</v>
      </c>
      <c r="E440" s="10">
        <f t="shared" si="88"/>
        <v>360.66666666666129</v>
      </c>
      <c r="F440" s="10">
        <f t="shared" si="89"/>
        <v>110.66666666666129</v>
      </c>
      <c r="G440" s="10">
        <f t="shared" si="90"/>
        <v>250</v>
      </c>
      <c r="H440" s="10">
        <f t="shared" si="91"/>
        <v>120.66666666666129</v>
      </c>
      <c r="I440" s="10">
        <f t="shared" si="92"/>
        <v>450</v>
      </c>
      <c r="J440" s="24">
        <f t="shared" si="93"/>
        <v>3271926.1399998539</v>
      </c>
      <c r="L440" s="10"/>
      <c r="M440" s="10"/>
      <c r="O440" s="10"/>
      <c r="P440" s="24"/>
    </row>
    <row r="441" spans="1:16" x14ac:dyDescent="0.25">
      <c r="A441" s="1">
        <v>8.5799999999999201</v>
      </c>
      <c r="B441" s="10">
        <f t="shared" si="85"/>
        <v>571.99999999999466</v>
      </c>
      <c r="C441" s="10">
        <f t="shared" si="86"/>
        <v>200</v>
      </c>
      <c r="D441" s="10">
        <f t="shared" si="87"/>
        <v>10</v>
      </c>
      <c r="E441" s="10">
        <f t="shared" si="88"/>
        <v>361.99999999999466</v>
      </c>
      <c r="F441" s="10">
        <f t="shared" si="89"/>
        <v>111.99999999999466</v>
      </c>
      <c r="G441" s="10">
        <f t="shared" si="90"/>
        <v>250</v>
      </c>
      <c r="H441" s="10">
        <f t="shared" si="91"/>
        <v>121.99999999999466</v>
      </c>
      <c r="I441" s="10">
        <f t="shared" si="92"/>
        <v>450</v>
      </c>
      <c r="J441" s="24">
        <f t="shared" si="93"/>
        <v>3308080.0199998552</v>
      </c>
      <c r="L441" s="10"/>
      <c r="M441" s="10"/>
      <c r="O441" s="10"/>
      <c r="P441" s="24"/>
    </row>
    <row r="442" spans="1:16" x14ac:dyDescent="0.25">
      <c r="A442" s="1">
        <v>8.5999999999999197</v>
      </c>
      <c r="B442" s="10">
        <f t="shared" si="85"/>
        <v>573.33333333332803</v>
      </c>
      <c r="C442" s="10">
        <f t="shared" si="86"/>
        <v>200</v>
      </c>
      <c r="D442" s="10">
        <f t="shared" si="87"/>
        <v>10</v>
      </c>
      <c r="E442" s="10">
        <f t="shared" si="88"/>
        <v>363.33333333332803</v>
      </c>
      <c r="F442" s="10">
        <f t="shared" si="89"/>
        <v>113.33333333332803</v>
      </c>
      <c r="G442" s="10">
        <f t="shared" si="90"/>
        <v>250</v>
      </c>
      <c r="H442" s="10">
        <f t="shared" si="91"/>
        <v>123.33333333332803</v>
      </c>
      <c r="I442" s="10">
        <f t="shared" si="92"/>
        <v>450</v>
      </c>
      <c r="J442" s="24">
        <f t="shared" si="93"/>
        <v>3344233.899999856</v>
      </c>
      <c r="L442" s="10"/>
      <c r="M442" s="10"/>
      <c r="O442" s="10"/>
      <c r="P442" s="24"/>
    </row>
    <row r="443" spans="1:16" x14ac:dyDescent="0.25">
      <c r="A443" s="1">
        <v>8.6199999999999193</v>
      </c>
      <c r="B443" s="10">
        <f t="shared" si="85"/>
        <v>574.66666666666129</v>
      </c>
      <c r="C443" s="10">
        <f t="shared" si="86"/>
        <v>200</v>
      </c>
      <c r="D443" s="10">
        <f t="shared" si="87"/>
        <v>10</v>
      </c>
      <c r="E443" s="10">
        <f t="shared" si="88"/>
        <v>364.66666666666129</v>
      </c>
      <c r="F443" s="10">
        <f t="shared" si="89"/>
        <v>114.66666666666129</v>
      </c>
      <c r="G443" s="10">
        <f t="shared" si="90"/>
        <v>250</v>
      </c>
      <c r="H443" s="10">
        <f t="shared" si="91"/>
        <v>124.66666666666129</v>
      </c>
      <c r="I443" s="10">
        <f t="shared" si="92"/>
        <v>450</v>
      </c>
      <c r="J443" s="24">
        <f t="shared" si="93"/>
        <v>3380387.779999854</v>
      </c>
      <c r="L443" s="10"/>
      <c r="M443" s="10"/>
      <c r="O443" s="10"/>
      <c r="P443" s="24"/>
    </row>
    <row r="444" spans="1:16" x14ac:dyDescent="0.25">
      <c r="A444" s="1">
        <v>8.6399999999999206</v>
      </c>
      <c r="B444" s="10">
        <f t="shared" si="85"/>
        <v>575.99999999999466</v>
      </c>
      <c r="C444" s="10">
        <f t="shared" si="86"/>
        <v>200</v>
      </c>
      <c r="D444" s="10">
        <f t="shared" si="87"/>
        <v>10</v>
      </c>
      <c r="E444" s="10">
        <f t="shared" si="88"/>
        <v>365.99999999999466</v>
      </c>
      <c r="F444" s="10">
        <f t="shared" si="89"/>
        <v>115.99999999999466</v>
      </c>
      <c r="G444" s="10">
        <f t="shared" si="90"/>
        <v>250</v>
      </c>
      <c r="H444" s="10">
        <f t="shared" si="91"/>
        <v>125.99999999999466</v>
      </c>
      <c r="I444" s="10">
        <f t="shared" si="92"/>
        <v>450</v>
      </c>
      <c r="J444" s="24">
        <f t="shared" si="93"/>
        <v>3416541.6599998553</v>
      </c>
      <c r="L444" s="10"/>
      <c r="M444" s="10"/>
      <c r="O444" s="10"/>
      <c r="P444" s="24"/>
    </row>
    <row r="445" spans="1:16" x14ac:dyDescent="0.25">
      <c r="A445" s="1">
        <v>8.6599999999999095</v>
      </c>
      <c r="B445" s="10">
        <f t="shared" si="85"/>
        <v>577.33333333332735</v>
      </c>
      <c r="C445" s="10">
        <f t="shared" si="86"/>
        <v>200</v>
      </c>
      <c r="D445" s="10">
        <f t="shared" si="87"/>
        <v>10</v>
      </c>
      <c r="E445" s="10">
        <f t="shared" si="88"/>
        <v>367.33333333332735</v>
      </c>
      <c r="F445" s="10">
        <f t="shared" si="89"/>
        <v>117.33333333332735</v>
      </c>
      <c r="G445" s="10">
        <f t="shared" si="90"/>
        <v>250</v>
      </c>
      <c r="H445" s="10">
        <f t="shared" si="91"/>
        <v>127.33333333332735</v>
      </c>
      <c r="I445" s="10">
        <f t="shared" si="92"/>
        <v>450</v>
      </c>
      <c r="J445" s="24">
        <f t="shared" si="93"/>
        <v>3452695.5399998375</v>
      </c>
      <c r="L445" s="10"/>
      <c r="M445" s="10"/>
      <c r="O445" s="10"/>
      <c r="P445" s="24"/>
    </row>
    <row r="446" spans="1:16" x14ac:dyDescent="0.25">
      <c r="A446" s="1">
        <v>8.6799999999999091</v>
      </c>
      <c r="B446" s="10">
        <f t="shared" si="85"/>
        <v>578.6666666666606</v>
      </c>
      <c r="C446" s="10">
        <f t="shared" si="86"/>
        <v>200</v>
      </c>
      <c r="D446" s="10">
        <f t="shared" si="87"/>
        <v>10</v>
      </c>
      <c r="E446" s="10">
        <f t="shared" si="88"/>
        <v>368.6666666666606</v>
      </c>
      <c r="F446" s="10">
        <f t="shared" si="89"/>
        <v>118.6666666666606</v>
      </c>
      <c r="G446" s="10">
        <f t="shared" si="90"/>
        <v>250</v>
      </c>
      <c r="H446" s="10">
        <f t="shared" si="91"/>
        <v>128.6666666666606</v>
      </c>
      <c r="I446" s="10">
        <f t="shared" si="92"/>
        <v>450</v>
      </c>
      <c r="J446" s="24">
        <f t="shared" si="93"/>
        <v>3488849.4199998355</v>
      </c>
      <c r="L446" s="10"/>
      <c r="M446" s="10"/>
      <c r="O446" s="10"/>
      <c r="P446" s="24"/>
    </row>
    <row r="447" spans="1:16" x14ac:dyDescent="0.25">
      <c r="A447" s="1">
        <v>8.6999999999999105</v>
      </c>
      <c r="B447" s="10">
        <f t="shared" si="85"/>
        <v>579.99999999999397</v>
      </c>
      <c r="C447" s="10">
        <f t="shared" si="86"/>
        <v>200</v>
      </c>
      <c r="D447" s="10">
        <f t="shared" si="87"/>
        <v>10</v>
      </c>
      <c r="E447" s="10">
        <f t="shared" si="88"/>
        <v>369.99999999999397</v>
      </c>
      <c r="F447" s="10">
        <f t="shared" si="89"/>
        <v>119.99999999999397</v>
      </c>
      <c r="G447" s="10">
        <f t="shared" si="90"/>
        <v>250</v>
      </c>
      <c r="H447" s="10">
        <f t="shared" si="91"/>
        <v>129.99999999999397</v>
      </c>
      <c r="I447" s="10">
        <f t="shared" si="92"/>
        <v>450</v>
      </c>
      <c r="J447" s="24">
        <f t="shared" si="93"/>
        <v>3525003.2999998368</v>
      </c>
      <c r="L447" s="10"/>
      <c r="M447" s="10"/>
      <c r="O447" s="10"/>
      <c r="P447" s="24"/>
    </row>
    <row r="448" spans="1:16" x14ac:dyDescent="0.25">
      <c r="A448" s="1">
        <v>8.71999999999991</v>
      </c>
      <c r="B448" s="10">
        <f t="shared" si="85"/>
        <v>581.33333333332735</v>
      </c>
      <c r="C448" s="10">
        <f t="shared" si="86"/>
        <v>200</v>
      </c>
      <c r="D448" s="10">
        <f t="shared" si="87"/>
        <v>10</v>
      </c>
      <c r="E448" s="10">
        <f t="shared" si="88"/>
        <v>371.33333333332735</v>
      </c>
      <c r="F448" s="10">
        <f t="shared" si="89"/>
        <v>121.33333333332735</v>
      </c>
      <c r="G448" s="10">
        <f t="shared" si="90"/>
        <v>250</v>
      </c>
      <c r="H448" s="10">
        <f t="shared" si="91"/>
        <v>131.33333333332735</v>
      </c>
      <c r="I448" s="10">
        <f t="shared" si="92"/>
        <v>450</v>
      </c>
      <c r="J448" s="24">
        <f t="shared" si="93"/>
        <v>3561157.1799998377</v>
      </c>
      <c r="L448" s="10"/>
      <c r="M448" s="10"/>
      <c r="O448" s="10"/>
      <c r="P448" s="24"/>
    </row>
    <row r="449" spans="1:16" x14ac:dyDescent="0.25">
      <c r="A449" s="1">
        <v>8.7399999999999096</v>
      </c>
      <c r="B449" s="10">
        <f t="shared" si="85"/>
        <v>582.6666666666606</v>
      </c>
      <c r="C449" s="10">
        <f t="shared" si="86"/>
        <v>200</v>
      </c>
      <c r="D449" s="10">
        <f t="shared" si="87"/>
        <v>10</v>
      </c>
      <c r="E449" s="10">
        <f t="shared" si="88"/>
        <v>372.6666666666606</v>
      </c>
      <c r="F449" s="10">
        <f t="shared" si="89"/>
        <v>122.6666666666606</v>
      </c>
      <c r="G449" s="10">
        <f t="shared" si="90"/>
        <v>250</v>
      </c>
      <c r="H449" s="10">
        <f t="shared" si="91"/>
        <v>132.6666666666606</v>
      </c>
      <c r="I449" s="10">
        <f t="shared" si="92"/>
        <v>450</v>
      </c>
      <c r="J449" s="24">
        <f t="shared" si="93"/>
        <v>3597311.0599998357</v>
      </c>
      <c r="L449" s="10"/>
      <c r="M449" s="10"/>
      <c r="O449" s="10"/>
      <c r="P449" s="24"/>
    </row>
    <row r="450" spans="1:16" x14ac:dyDescent="0.25">
      <c r="A450" s="1">
        <v>8.7599999999999092</v>
      </c>
      <c r="B450" s="10">
        <f t="shared" si="85"/>
        <v>583.99999999999397</v>
      </c>
      <c r="C450" s="10">
        <f t="shared" si="86"/>
        <v>200</v>
      </c>
      <c r="D450" s="10">
        <f t="shared" si="87"/>
        <v>10</v>
      </c>
      <c r="E450" s="10">
        <f t="shared" si="88"/>
        <v>373.99999999999397</v>
      </c>
      <c r="F450" s="10">
        <f t="shared" si="89"/>
        <v>123.99999999999397</v>
      </c>
      <c r="G450" s="10">
        <f t="shared" si="90"/>
        <v>250</v>
      </c>
      <c r="H450" s="10">
        <f t="shared" si="91"/>
        <v>133.99999999999397</v>
      </c>
      <c r="I450" s="10">
        <f t="shared" si="92"/>
        <v>450</v>
      </c>
      <c r="J450" s="24">
        <f t="shared" si="93"/>
        <v>3633464.9399998365</v>
      </c>
      <c r="L450" s="10"/>
      <c r="M450" s="10"/>
      <c r="O450" s="10"/>
      <c r="P450" s="24"/>
    </row>
    <row r="451" spans="1:16" x14ac:dyDescent="0.25">
      <c r="A451" s="1">
        <v>8.7799999999999105</v>
      </c>
      <c r="B451" s="10">
        <f t="shared" si="85"/>
        <v>585.33333333332746</v>
      </c>
      <c r="C451" s="10">
        <f t="shared" si="86"/>
        <v>200</v>
      </c>
      <c r="D451" s="10">
        <f t="shared" si="87"/>
        <v>10</v>
      </c>
      <c r="E451" s="10">
        <f t="shared" si="88"/>
        <v>375.33333333332746</v>
      </c>
      <c r="F451" s="10">
        <f t="shared" si="89"/>
        <v>125.33333333332746</v>
      </c>
      <c r="G451" s="10">
        <f t="shared" si="90"/>
        <v>250</v>
      </c>
      <c r="H451" s="10">
        <f t="shared" si="91"/>
        <v>135.33333333332746</v>
      </c>
      <c r="I451" s="10">
        <f t="shared" si="92"/>
        <v>450</v>
      </c>
      <c r="J451" s="24">
        <f t="shared" si="93"/>
        <v>3669618.8199998406</v>
      </c>
      <c r="L451" s="10"/>
      <c r="M451" s="10"/>
      <c r="O451" s="10"/>
      <c r="P451" s="24"/>
    </row>
    <row r="452" spans="1:16" x14ac:dyDescent="0.25">
      <c r="A452" s="1">
        <v>8.7999999999999101</v>
      </c>
      <c r="B452" s="10">
        <f t="shared" si="85"/>
        <v>586.6666666666606</v>
      </c>
      <c r="C452" s="10">
        <f t="shared" si="86"/>
        <v>200</v>
      </c>
      <c r="D452" s="10">
        <f t="shared" si="87"/>
        <v>10</v>
      </c>
      <c r="E452" s="10">
        <f t="shared" si="88"/>
        <v>376.6666666666606</v>
      </c>
      <c r="F452" s="10">
        <f t="shared" si="89"/>
        <v>126.6666666666606</v>
      </c>
      <c r="G452" s="10">
        <f t="shared" si="90"/>
        <v>250</v>
      </c>
      <c r="H452" s="10">
        <f t="shared" si="91"/>
        <v>136.6666666666606</v>
      </c>
      <c r="I452" s="10">
        <f t="shared" si="92"/>
        <v>450</v>
      </c>
      <c r="J452" s="24">
        <f t="shared" si="93"/>
        <v>3705772.6999998353</v>
      </c>
      <c r="L452" s="10"/>
      <c r="M452" s="10"/>
      <c r="O452" s="10"/>
      <c r="P452" s="24"/>
    </row>
    <row r="453" spans="1:16" x14ac:dyDescent="0.25">
      <c r="A453" s="1">
        <v>8.8199999999999097</v>
      </c>
      <c r="B453" s="10">
        <f t="shared" si="85"/>
        <v>587.99999999999397</v>
      </c>
      <c r="C453" s="10">
        <f t="shared" si="86"/>
        <v>200</v>
      </c>
      <c r="D453" s="10">
        <f t="shared" si="87"/>
        <v>10</v>
      </c>
      <c r="E453" s="10">
        <f t="shared" si="88"/>
        <v>377.99999999999397</v>
      </c>
      <c r="F453" s="10">
        <f t="shared" si="89"/>
        <v>127.99999999999397</v>
      </c>
      <c r="G453" s="10">
        <f t="shared" si="90"/>
        <v>250</v>
      </c>
      <c r="H453" s="10">
        <f t="shared" si="91"/>
        <v>137.99999999999397</v>
      </c>
      <c r="I453" s="10">
        <f t="shared" si="92"/>
        <v>450</v>
      </c>
      <c r="J453" s="24">
        <f t="shared" si="93"/>
        <v>3741926.5799998366</v>
      </c>
      <c r="L453" s="10"/>
      <c r="M453" s="10"/>
      <c r="O453" s="10"/>
      <c r="P453" s="24"/>
    </row>
    <row r="454" spans="1:16" x14ac:dyDescent="0.25">
      <c r="A454" s="1">
        <v>8.8399999999999093</v>
      </c>
      <c r="B454" s="10">
        <f t="shared" si="85"/>
        <v>589.33333333332735</v>
      </c>
      <c r="C454" s="10">
        <f t="shared" si="86"/>
        <v>200</v>
      </c>
      <c r="D454" s="10">
        <f t="shared" si="87"/>
        <v>10</v>
      </c>
      <c r="E454" s="10">
        <f t="shared" si="88"/>
        <v>379.33333333332735</v>
      </c>
      <c r="F454" s="10">
        <f t="shared" si="89"/>
        <v>129.33333333332735</v>
      </c>
      <c r="G454" s="10">
        <f t="shared" si="90"/>
        <v>250</v>
      </c>
      <c r="H454" s="10">
        <f t="shared" si="91"/>
        <v>139.33333333332735</v>
      </c>
      <c r="I454" s="10">
        <f t="shared" si="92"/>
        <v>450</v>
      </c>
      <c r="J454" s="24">
        <f t="shared" si="93"/>
        <v>3778080.4599998374</v>
      </c>
      <c r="L454" s="10"/>
      <c r="M454" s="10"/>
      <c r="O454" s="10"/>
      <c r="P454" s="24"/>
    </row>
    <row r="455" spans="1:16" x14ac:dyDescent="0.25">
      <c r="A455" s="1">
        <v>8.8599999999999106</v>
      </c>
      <c r="B455" s="10">
        <f t="shared" si="85"/>
        <v>590.66666666666072</v>
      </c>
      <c r="C455" s="10">
        <f t="shared" si="86"/>
        <v>200</v>
      </c>
      <c r="D455" s="10">
        <f t="shared" si="87"/>
        <v>10</v>
      </c>
      <c r="E455" s="10">
        <f t="shared" si="88"/>
        <v>380.66666666666072</v>
      </c>
      <c r="F455" s="10">
        <f t="shared" si="89"/>
        <v>130.66666666666072</v>
      </c>
      <c r="G455" s="10">
        <f t="shared" si="90"/>
        <v>250</v>
      </c>
      <c r="H455" s="10">
        <f t="shared" si="91"/>
        <v>140.66666666666072</v>
      </c>
      <c r="I455" s="10">
        <f t="shared" si="92"/>
        <v>450</v>
      </c>
      <c r="J455" s="24">
        <f t="shared" si="93"/>
        <v>3814234.3399998387</v>
      </c>
      <c r="L455" s="10"/>
      <c r="M455" s="10"/>
      <c r="O455" s="10"/>
      <c r="P455" s="24"/>
    </row>
    <row r="456" spans="1:16" x14ac:dyDescent="0.25">
      <c r="A456" s="1">
        <v>8.8799999999999102</v>
      </c>
      <c r="B456" s="10">
        <f t="shared" si="85"/>
        <v>591.99999999999397</v>
      </c>
      <c r="C456" s="10">
        <f t="shared" si="86"/>
        <v>200</v>
      </c>
      <c r="D456" s="10">
        <f t="shared" si="87"/>
        <v>10</v>
      </c>
      <c r="E456" s="10">
        <f t="shared" si="88"/>
        <v>381.99999999999397</v>
      </c>
      <c r="F456" s="10">
        <f t="shared" si="89"/>
        <v>131.99999999999397</v>
      </c>
      <c r="G456" s="10">
        <f t="shared" si="90"/>
        <v>250</v>
      </c>
      <c r="H456" s="10">
        <f t="shared" si="91"/>
        <v>141.99999999999397</v>
      </c>
      <c r="I456" s="10">
        <f t="shared" si="92"/>
        <v>450</v>
      </c>
      <c r="J456" s="24">
        <f t="shared" si="93"/>
        <v>3850388.2199998368</v>
      </c>
      <c r="L456" s="10"/>
      <c r="M456" s="10"/>
      <c r="O456" s="10"/>
      <c r="P456" s="24"/>
    </row>
    <row r="457" spans="1:16" x14ac:dyDescent="0.25">
      <c r="A457" s="1">
        <v>8.8999999999999098</v>
      </c>
      <c r="B457" s="10">
        <f t="shared" si="85"/>
        <v>593.33333333332735</v>
      </c>
      <c r="C457" s="10">
        <f t="shared" si="86"/>
        <v>200</v>
      </c>
      <c r="D457" s="10">
        <f t="shared" si="87"/>
        <v>10</v>
      </c>
      <c r="E457" s="10">
        <f t="shared" si="88"/>
        <v>383.33333333332735</v>
      </c>
      <c r="F457" s="10">
        <f t="shared" si="89"/>
        <v>133.33333333332735</v>
      </c>
      <c r="G457" s="10">
        <f t="shared" si="90"/>
        <v>250</v>
      </c>
      <c r="H457" s="10">
        <f t="shared" si="91"/>
        <v>143.33333333332735</v>
      </c>
      <c r="I457" s="10">
        <f t="shared" si="92"/>
        <v>450</v>
      </c>
      <c r="J457" s="24">
        <f t="shared" si="93"/>
        <v>3886542.0999998376</v>
      </c>
      <c r="L457" s="10"/>
      <c r="M457" s="10"/>
      <c r="O457" s="10"/>
      <c r="P457" s="24"/>
    </row>
    <row r="458" spans="1:16" x14ac:dyDescent="0.25">
      <c r="A458" s="1">
        <v>8.9199999999999093</v>
      </c>
      <c r="B458" s="10">
        <f t="shared" si="85"/>
        <v>594.6666666666606</v>
      </c>
      <c r="C458" s="10">
        <f t="shared" si="86"/>
        <v>200</v>
      </c>
      <c r="D458" s="10">
        <f t="shared" si="87"/>
        <v>10</v>
      </c>
      <c r="E458" s="10">
        <f t="shared" si="88"/>
        <v>384.6666666666606</v>
      </c>
      <c r="F458" s="10">
        <f t="shared" si="89"/>
        <v>134.6666666666606</v>
      </c>
      <c r="G458" s="10">
        <f t="shared" si="90"/>
        <v>250</v>
      </c>
      <c r="H458" s="10">
        <f t="shared" si="91"/>
        <v>144.6666666666606</v>
      </c>
      <c r="I458" s="10">
        <f t="shared" si="92"/>
        <v>450</v>
      </c>
      <c r="J458" s="24">
        <f t="shared" si="93"/>
        <v>3922695.9799998356</v>
      </c>
      <c r="L458" s="10"/>
      <c r="M458" s="10"/>
      <c r="O458" s="10"/>
      <c r="P458" s="24"/>
    </row>
    <row r="459" spans="1:16" x14ac:dyDescent="0.25">
      <c r="A459" s="1">
        <v>8.9399999999999107</v>
      </c>
      <c r="B459" s="10">
        <f t="shared" si="85"/>
        <v>595.99999999999409</v>
      </c>
      <c r="C459" s="10">
        <f t="shared" si="86"/>
        <v>200</v>
      </c>
      <c r="D459" s="10">
        <f t="shared" si="87"/>
        <v>10</v>
      </c>
      <c r="E459" s="10">
        <f t="shared" si="88"/>
        <v>385.99999999999409</v>
      </c>
      <c r="F459" s="10">
        <f t="shared" si="89"/>
        <v>135.99999999999409</v>
      </c>
      <c r="G459" s="10">
        <f t="shared" si="90"/>
        <v>250</v>
      </c>
      <c r="H459" s="10">
        <f t="shared" si="91"/>
        <v>145.99999999999409</v>
      </c>
      <c r="I459" s="10">
        <f t="shared" si="92"/>
        <v>450</v>
      </c>
      <c r="J459" s="24">
        <f t="shared" si="93"/>
        <v>3958849.8599998397</v>
      </c>
      <c r="L459" s="10"/>
      <c r="M459" s="10"/>
      <c r="O459" s="10"/>
      <c r="P459" s="24"/>
    </row>
    <row r="460" spans="1:16" x14ac:dyDescent="0.25">
      <c r="A460" s="1">
        <v>8.9599999999999103</v>
      </c>
      <c r="B460" s="10">
        <f t="shared" si="85"/>
        <v>597.33333333332735</v>
      </c>
      <c r="C460" s="10">
        <f t="shared" si="86"/>
        <v>200</v>
      </c>
      <c r="D460" s="10">
        <f t="shared" si="87"/>
        <v>10</v>
      </c>
      <c r="E460" s="10">
        <f t="shared" si="88"/>
        <v>387.33333333332735</v>
      </c>
      <c r="F460" s="10">
        <f t="shared" si="89"/>
        <v>137.33333333332735</v>
      </c>
      <c r="G460" s="10">
        <f t="shared" si="90"/>
        <v>250</v>
      </c>
      <c r="H460" s="10">
        <f t="shared" si="91"/>
        <v>147.33333333332735</v>
      </c>
      <c r="I460" s="10">
        <f t="shared" si="92"/>
        <v>450</v>
      </c>
      <c r="J460" s="24">
        <f t="shared" si="93"/>
        <v>3995003.7399998377</v>
      </c>
      <c r="L460" s="10"/>
      <c r="M460" s="10"/>
      <c r="O460" s="10"/>
      <c r="P460" s="24"/>
    </row>
    <row r="461" spans="1:16" x14ac:dyDescent="0.25">
      <c r="A461" s="1">
        <v>8.9799999999999098</v>
      </c>
      <c r="B461" s="10">
        <f t="shared" si="85"/>
        <v>598.6666666666606</v>
      </c>
      <c r="C461" s="10">
        <f t="shared" si="86"/>
        <v>200</v>
      </c>
      <c r="D461" s="10">
        <f t="shared" si="87"/>
        <v>10</v>
      </c>
      <c r="E461" s="10">
        <f t="shared" si="88"/>
        <v>388.6666666666606</v>
      </c>
      <c r="F461" s="10">
        <f t="shared" si="89"/>
        <v>138.6666666666606</v>
      </c>
      <c r="G461" s="10">
        <f t="shared" si="90"/>
        <v>250</v>
      </c>
      <c r="H461" s="10">
        <f t="shared" si="91"/>
        <v>148.6666666666606</v>
      </c>
      <c r="I461" s="10">
        <f t="shared" si="92"/>
        <v>450</v>
      </c>
      <c r="J461" s="24">
        <f t="shared" si="93"/>
        <v>4031157.6199998357</v>
      </c>
      <c r="L461" s="10"/>
      <c r="M461" s="10"/>
      <c r="O461" s="10"/>
      <c r="P461" s="24"/>
    </row>
    <row r="462" spans="1:16" x14ac:dyDescent="0.25">
      <c r="A462" s="1">
        <v>8.9999999999999094</v>
      </c>
      <c r="B462" s="10">
        <f t="shared" si="85"/>
        <v>599.99999999999397</v>
      </c>
      <c r="C462" s="10">
        <f t="shared" si="86"/>
        <v>200</v>
      </c>
      <c r="D462" s="10">
        <f t="shared" si="87"/>
        <v>10</v>
      </c>
      <c r="E462" s="10">
        <f t="shared" si="88"/>
        <v>389.99999999999397</v>
      </c>
      <c r="F462" s="10">
        <f t="shared" si="89"/>
        <v>139.99999999999397</v>
      </c>
      <c r="G462" s="10">
        <f t="shared" si="90"/>
        <v>250</v>
      </c>
      <c r="H462" s="10">
        <f t="shared" si="91"/>
        <v>149.99999999999397</v>
      </c>
      <c r="I462" s="10">
        <f t="shared" si="92"/>
        <v>450</v>
      </c>
      <c r="J462" s="24">
        <f t="shared" si="93"/>
        <v>4067311.4999998366</v>
      </c>
      <c r="L462" s="10"/>
      <c r="M462" s="10"/>
      <c r="O462" s="10"/>
      <c r="P462" s="24"/>
    </row>
    <row r="463" spans="1:16" x14ac:dyDescent="0.25">
      <c r="A463" s="1">
        <v>9.0199999999999108</v>
      </c>
      <c r="B463" s="10">
        <f t="shared" si="85"/>
        <v>601.33333333332746</v>
      </c>
      <c r="C463" s="10">
        <f t="shared" si="86"/>
        <v>200</v>
      </c>
      <c r="D463" s="10">
        <f t="shared" si="87"/>
        <v>10</v>
      </c>
      <c r="E463" s="10">
        <f t="shared" si="88"/>
        <v>391.33333333332746</v>
      </c>
      <c r="F463" s="10">
        <f t="shared" si="89"/>
        <v>141.33333333332746</v>
      </c>
      <c r="G463" s="10">
        <f t="shared" si="90"/>
        <v>250</v>
      </c>
      <c r="H463" s="10">
        <f t="shared" si="91"/>
        <v>151.33333333332746</v>
      </c>
      <c r="I463" s="10">
        <f t="shared" si="92"/>
        <v>450</v>
      </c>
      <c r="J463" s="24">
        <f t="shared" si="93"/>
        <v>4103465.3799998406</v>
      </c>
      <c r="L463" s="10"/>
      <c r="M463" s="10"/>
      <c r="O463" s="10"/>
      <c r="P463" s="24"/>
    </row>
    <row r="464" spans="1:16" x14ac:dyDescent="0.25">
      <c r="A464" s="1">
        <v>9.0399999999999103</v>
      </c>
      <c r="B464" s="10">
        <f t="shared" si="85"/>
        <v>602.6666666666606</v>
      </c>
      <c r="C464" s="10">
        <f t="shared" si="86"/>
        <v>200</v>
      </c>
      <c r="D464" s="10">
        <f t="shared" si="87"/>
        <v>10</v>
      </c>
      <c r="E464" s="10">
        <f t="shared" si="88"/>
        <v>392.6666666666606</v>
      </c>
      <c r="F464" s="10">
        <f t="shared" si="89"/>
        <v>142.6666666666606</v>
      </c>
      <c r="G464" s="10">
        <f t="shared" si="90"/>
        <v>250</v>
      </c>
      <c r="H464" s="10">
        <f t="shared" si="91"/>
        <v>152.6666666666606</v>
      </c>
      <c r="I464" s="10">
        <f t="shared" si="92"/>
        <v>450</v>
      </c>
      <c r="J464" s="24">
        <f t="shared" si="93"/>
        <v>4139619.2599998354</v>
      </c>
      <c r="L464" s="10"/>
      <c r="M464" s="10"/>
      <c r="O464" s="10"/>
      <c r="P464" s="24"/>
    </row>
    <row r="465" spans="1:16" x14ac:dyDescent="0.25">
      <c r="A465" s="1">
        <v>9.0599999999999099</v>
      </c>
      <c r="B465" s="10">
        <f t="shared" si="85"/>
        <v>603.99999999999397</v>
      </c>
      <c r="C465" s="10">
        <f t="shared" si="86"/>
        <v>200</v>
      </c>
      <c r="D465" s="10">
        <f t="shared" si="87"/>
        <v>10</v>
      </c>
      <c r="E465" s="10">
        <f t="shared" si="88"/>
        <v>393.99999999999397</v>
      </c>
      <c r="F465" s="10">
        <f t="shared" si="89"/>
        <v>143.99999999999397</v>
      </c>
      <c r="G465" s="10">
        <f t="shared" si="90"/>
        <v>250</v>
      </c>
      <c r="H465" s="10">
        <f t="shared" si="91"/>
        <v>153.99999999999397</v>
      </c>
      <c r="I465" s="10">
        <f t="shared" si="92"/>
        <v>450</v>
      </c>
      <c r="J465" s="24">
        <f t="shared" si="93"/>
        <v>4175773.1399998367</v>
      </c>
      <c r="L465" s="10"/>
      <c r="M465" s="10"/>
      <c r="O465" s="10"/>
      <c r="P465" s="24"/>
    </row>
    <row r="466" spans="1:16" x14ac:dyDescent="0.25">
      <c r="A466" s="1">
        <v>9.0799999999999095</v>
      </c>
      <c r="B466" s="10">
        <f t="shared" si="85"/>
        <v>605.33333333332735</v>
      </c>
      <c r="C466" s="10">
        <f t="shared" si="86"/>
        <v>200</v>
      </c>
      <c r="D466" s="10">
        <f t="shared" si="87"/>
        <v>10</v>
      </c>
      <c r="E466" s="10">
        <f t="shared" si="88"/>
        <v>395.33333333332735</v>
      </c>
      <c r="F466" s="10">
        <f t="shared" si="89"/>
        <v>145.33333333332735</v>
      </c>
      <c r="G466" s="10">
        <f t="shared" si="90"/>
        <v>250</v>
      </c>
      <c r="H466" s="10">
        <f t="shared" si="91"/>
        <v>155.33333333332735</v>
      </c>
      <c r="I466" s="10">
        <f t="shared" si="92"/>
        <v>450</v>
      </c>
      <c r="J466" s="24">
        <f t="shared" si="93"/>
        <v>4211927.0199998375</v>
      </c>
      <c r="L466" s="10"/>
      <c r="M466" s="10"/>
      <c r="O466" s="10"/>
      <c r="P466" s="24"/>
    </row>
    <row r="467" spans="1:16" x14ac:dyDescent="0.25">
      <c r="A467" s="1">
        <v>9.0999999999999108</v>
      </c>
      <c r="B467" s="10">
        <f t="shared" si="85"/>
        <v>606.66666666666072</v>
      </c>
      <c r="C467" s="10">
        <f t="shared" si="86"/>
        <v>200</v>
      </c>
      <c r="D467" s="10">
        <f t="shared" si="87"/>
        <v>10</v>
      </c>
      <c r="E467" s="10">
        <f t="shared" si="88"/>
        <v>396.66666666666072</v>
      </c>
      <c r="F467" s="10">
        <f t="shared" si="89"/>
        <v>146.66666666666072</v>
      </c>
      <c r="G467" s="10">
        <f t="shared" si="90"/>
        <v>250</v>
      </c>
      <c r="H467" s="10">
        <f t="shared" si="91"/>
        <v>156.66666666666072</v>
      </c>
      <c r="I467" s="10">
        <f t="shared" si="92"/>
        <v>450</v>
      </c>
      <c r="J467" s="24">
        <f t="shared" si="93"/>
        <v>4248080.8999998383</v>
      </c>
      <c r="L467" s="10"/>
      <c r="M467" s="10"/>
      <c r="O467" s="10"/>
      <c r="P467" s="24"/>
    </row>
    <row r="468" spans="1:16" x14ac:dyDescent="0.25">
      <c r="A468" s="1">
        <v>9.1199999999999104</v>
      </c>
      <c r="B468" s="10">
        <f t="shared" si="85"/>
        <v>607.99999999999397</v>
      </c>
      <c r="C468" s="10">
        <f t="shared" si="86"/>
        <v>200</v>
      </c>
      <c r="D468" s="10">
        <f t="shared" si="87"/>
        <v>10</v>
      </c>
      <c r="E468" s="10">
        <f t="shared" si="88"/>
        <v>397.99999999999397</v>
      </c>
      <c r="F468" s="10">
        <f t="shared" si="89"/>
        <v>147.99999999999397</v>
      </c>
      <c r="G468" s="10">
        <f t="shared" si="90"/>
        <v>250</v>
      </c>
      <c r="H468" s="10">
        <f t="shared" si="91"/>
        <v>157.99999999999397</v>
      </c>
      <c r="I468" s="10">
        <f t="shared" si="92"/>
        <v>450</v>
      </c>
      <c r="J468" s="24">
        <f t="shared" si="93"/>
        <v>4284234.7799998363</v>
      </c>
      <c r="L468" s="10"/>
      <c r="M468" s="10"/>
      <c r="O468" s="10"/>
      <c r="P468" s="24"/>
    </row>
    <row r="469" spans="1:16" x14ac:dyDescent="0.25">
      <c r="A469" s="1">
        <v>9.1399999999998993</v>
      </c>
      <c r="B469" s="10">
        <f t="shared" si="85"/>
        <v>609.33333333332666</v>
      </c>
      <c r="C469" s="10">
        <f t="shared" si="86"/>
        <v>200</v>
      </c>
      <c r="D469" s="10">
        <f t="shared" si="87"/>
        <v>10</v>
      </c>
      <c r="E469" s="10">
        <f t="shared" si="88"/>
        <v>399.33333333332666</v>
      </c>
      <c r="F469" s="10">
        <f t="shared" si="89"/>
        <v>149.33333333332666</v>
      </c>
      <c r="G469" s="10">
        <f t="shared" si="90"/>
        <v>250</v>
      </c>
      <c r="H469" s="10">
        <f t="shared" si="91"/>
        <v>159.33333333332666</v>
      </c>
      <c r="I469" s="10">
        <f t="shared" si="92"/>
        <v>450</v>
      </c>
      <c r="J469" s="24">
        <f t="shared" si="93"/>
        <v>4320388.6599998195</v>
      </c>
      <c r="L469" s="10"/>
      <c r="M469" s="10"/>
      <c r="O469" s="10"/>
      <c r="P469" s="24"/>
    </row>
    <row r="470" spans="1:16" x14ac:dyDescent="0.25">
      <c r="A470" s="1">
        <v>9.1599999999999007</v>
      </c>
      <c r="B470" s="10">
        <f t="shared" si="85"/>
        <v>610.66666666666003</v>
      </c>
      <c r="C470" s="10">
        <f t="shared" si="86"/>
        <v>200</v>
      </c>
      <c r="D470" s="10">
        <f t="shared" si="87"/>
        <v>10</v>
      </c>
      <c r="E470" s="10">
        <f t="shared" si="88"/>
        <v>400.66666666666003</v>
      </c>
      <c r="F470" s="10">
        <f t="shared" si="89"/>
        <v>150.66666666666003</v>
      </c>
      <c r="G470" s="10">
        <f t="shared" si="90"/>
        <v>250</v>
      </c>
      <c r="H470" s="10">
        <f t="shared" si="91"/>
        <v>160.66666666666003</v>
      </c>
      <c r="I470" s="10">
        <f t="shared" si="92"/>
        <v>450</v>
      </c>
      <c r="J470" s="24">
        <f t="shared" si="93"/>
        <v>4356542.5399998203</v>
      </c>
      <c r="L470" s="10"/>
      <c r="M470" s="10"/>
      <c r="O470" s="10"/>
      <c r="P470" s="24"/>
    </row>
    <row r="471" spans="1:16" x14ac:dyDescent="0.25">
      <c r="A471" s="1">
        <v>9.1799999999999002</v>
      </c>
      <c r="B471" s="10">
        <f t="shared" si="85"/>
        <v>611.99999999999329</v>
      </c>
      <c r="C471" s="10">
        <f t="shared" si="86"/>
        <v>200</v>
      </c>
      <c r="D471" s="10">
        <f t="shared" si="87"/>
        <v>10</v>
      </c>
      <c r="E471" s="10">
        <f t="shared" si="88"/>
        <v>401.99999999999329</v>
      </c>
      <c r="F471" s="10">
        <f t="shared" si="89"/>
        <v>151.99999999999329</v>
      </c>
      <c r="G471" s="10">
        <f t="shared" si="90"/>
        <v>250</v>
      </c>
      <c r="H471" s="10">
        <f t="shared" si="91"/>
        <v>161.99999999999329</v>
      </c>
      <c r="I471" s="10">
        <f t="shared" si="92"/>
        <v>450</v>
      </c>
      <c r="J471" s="24">
        <f t="shared" si="93"/>
        <v>4392696.4199998183</v>
      </c>
      <c r="L471" s="10"/>
      <c r="M471" s="10"/>
      <c r="O471" s="10"/>
      <c r="P471" s="24"/>
    </row>
    <row r="472" spans="1:16" x14ac:dyDescent="0.25">
      <c r="A472" s="1">
        <v>9.1999999999998998</v>
      </c>
      <c r="B472" s="10">
        <f t="shared" si="85"/>
        <v>613.33333333332666</v>
      </c>
      <c r="C472" s="10">
        <f t="shared" si="86"/>
        <v>200</v>
      </c>
      <c r="D472" s="10">
        <f t="shared" si="87"/>
        <v>10</v>
      </c>
      <c r="E472" s="10">
        <f t="shared" si="88"/>
        <v>403.33333333332666</v>
      </c>
      <c r="F472" s="10">
        <f t="shared" si="89"/>
        <v>153.33333333332666</v>
      </c>
      <c r="G472" s="10">
        <f t="shared" si="90"/>
        <v>250</v>
      </c>
      <c r="H472" s="10">
        <f t="shared" si="91"/>
        <v>163.33333333332666</v>
      </c>
      <c r="I472" s="10">
        <f t="shared" si="92"/>
        <v>450</v>
      </c>
      <c r="J472" s="24">
        <f t="shared" si="93"/>
        <v>4428850.2999998191</v>
      </c>
      <c r="L472" s="10"/>
      <c r="M472" s="10"/>
      <c r="O472" s="10"/>
      <c r="P472" s="24"/>
    </row>
    <row r="473" spans="1:16" x14ac:dyDescent="0.25">
      <c r="A473" s="1">
        <v>9.2199999999998994</v>
      </c>
      <c r="B473" s="10">
        <f t="shared" si="85"/>
        <v>614.66666666665992</v>
      </c>
      <c r="C473" s="10">
        <f t="shared" si="86"/>
        <v>200</v>
      </c>
      <c r="D473" s="10">
        <f t="shared" si="87"/>
        <v>10</v>
      </c>
      <c r="E473" s="10">
        <f t="shared" si="88"/>
        <v>404.66666666665992</v>
      </c>
      <c r="F473" s="10">
        <f t="shared" si="89"/>
        <v>154.66666666665992</v>
      </c>
      <c r="G473" s="10">
        <f t="shared" si="90"/>
        <v>250</v>
      </c>
      <c r="H473" s="10">
        <f t="shared" si="91"/>
        <v>164.66666666665992</v>
      </c>
      <c r="I473" s="10">
        <f t="shared" si="92"/>
        <v>450</v>
      </c>
      <c r="J473" s="24">
        <f t="shared" si="93"/>
        <v>4465004.1799998172</v>
      </c>
      <c r="L473" s="10"/>
      <c r="M473" s="10"/>
      <c r="O473" s="10"/>
      <c r="P473" s="24"/>
    </row>
    <row r="474" spans="1:16" x14ac:dyDescent="0.25">
      <c r="A474" s="1">
        <v>9.2399999999999007</v>
      </c>
      <c r="B474" s="10">
        <f t="shared" si="85"/>
        <v>615.99999999999341</v>
      </c>
      <c r="C474" s="10">
        <f t="shared" si="86"/>
        <v>200</v>
      </c>
      <c r="D474" s="10">
        <f t="shared" si="87"/>
        <v>10</v>
      </c>
      <c r="E474" s="10">
        <f t="shared" si="88"/>
        <v>405.99999999999341</v>
      </c>
      <c r="F474" s="10">
        <f t="shared" si="89"/>
        <v>155.99999999999341</v>
      </c>
      <c r="G474" s="10">
        <f t="shared" si="90"/>
        <v>250</v>
      </c>
      <c r="H474" s="10">
        <f t="shared" si="91"/>
        <v>165.99999999999341</v>
      </c>
      <c r="I474" s="10">
        <f t="shared" si="92"/>
        <v>450</v>
      </c>
      <c r="J474" s="24">
        <f t="shared" si="93"/>
        <v>4501158.0599998208</v>
      </c>
      <c r="L474" s="10"/>
      <c r="M474" s="10"/>
      <c r="O474" s="10"/>
      <c r="P474" s="24"/>
    </row>
    <row r="475" spans="1:16" x14ac:dyDescent="0.25">
      <c r="A475" s="1">
        <v>9.2599999999999003</v>
      </c>
      <c r="B475" s="10">
        <f t="shared" si="85"/>
        <v>617.33333333332666</v>
      </c>
      <c r="C475" s="10">
        <f t="shared" si="86"/>
        <v>200</v>
      </c>
      <c r="D475" s="10">
        <f t="shared" si="87"/>
        <v>10</v>
      </c>
      <c r="E475" s="10">
        <f t="shared" si="88"/>
        <v>407.33333333332666</v>
      </c>
      <c r="F475" s="10">
        <f t="shared" si="89"/>
        <v>157.33333333332666</v>
      </c>
      <c r="G475" s="10">
        <f t="shared" si="90"/>
        <v>250</v>
      </c>
      <c r="H475" s="10">
        <f t="shared" si="91"/>
        <v>167.33333333332666</v>
      </c>
      <c r="I475" s="10">
        <f t="shared" si="92"/>
        <v>450</v>
      </c>
      <c r="J475" s="24">
        <f t="shared" si="93"/>
        <v>4537311.9399998188</v>
      </c>
      <c r="L475" s="10"/>
      <c r="M475" s="10"/>
      <c r="O475" s="10"/>
      <c r="P475" s="24"/>
    </row>
    <row r="476" spans="1:16" x14ac:dyDescent="0.25">
      <c r="A476" s="1">
        <v>9.2799999999998999</v>
      </c>
      <c r="B476" s="10">
        <f t="shared" si="85"/>
        <v>618.66666666665992</v>
      </c>
      <c r="C476" s="10">
        <f t="shared" si="86"/>
        <v>200</v>
      </c>
      <c r="D476" s="10">
        <f t="shared" si="87"/>
        <v>10</v>
      </c>
      <c r="E476" s="10">
        <f t="shared" si="88"/>
        <v>408.66666666665992</v>
      </c>
      <c r="F476" s="10">
        <f t="shared" si="89"/>
        <v>158.66666666665992</v>
      </c>
      <c r="G476" s="10">
        <f t="shared" si="90"/>
        <v>250</v>
      </c>
      <c r="H476" s="10">
        <f t="shared" si="91"/>
        <v>168.66666666665992</v>
      </c>
      <c r="I476" s="10">
        <f t="shared" si="92"/>
        <v>450</v>
      </c>
      <c r="J476" s="24">
        <f t="shared" si="93"/>
        <v>4573465.8199998168</v>
      </c>
      <c r="L476" s="10"/>
      <c r="M476" s="10"/>
      <c r="O476" s="10"/>
      <c r="P476" s="24"/>
    </row>
    <row r="477" spans="1:16" x14ac:dyDescent="0.25">
      <c r="A477" s="1">
        <v>9.2999999999998995</v>
      </c>
      <c r="B477" s="10">
        <f t="shared" si="85"/>
        <v>619.99999999999329</v>
      </c>
      <c r="C477" s="10">
        <f t="shared" si="86"/>
        <v>200</v>
      </c>
      <c r="D477" s="10">
        <f t="shared" si="87"/>
        <v>10</v>
      </c>
      <c r="E477" s="10">
        <f t="shared" si="88"/>
        <v>409.99999999999329</v>
      </c>
      <c r="F477" s="10">
        <f t="shared" si="89"/>
        <v>159.99999999999329</v>
      </c>
      <c r="G477" s="10">
        <f t="shared" si="90"/>
        <v>250</v>
      </c>
      <c r="H477" s="10">
        <f t="shared" si="91"/>
        <v>169.99999999999329</v>
      </c>
      <c r="I477" s="10">
        <f t="shared" si="92"/>
        <v>450</v>
      </c>
      <c r="J477" s="24">
        <f t="shared" si="93"/>
        <v>4609619.6999998176</v>
      </c>
      <c r="L477" s="10"/>
      <c r="M477" s="10"/>
      <c r="O477" s="10"/>
      <c r="P477" s="24"/>
    </row>
    <row r="478" spans="1:16" x14ac:dyDescent="0.25">
      <c r="A478" s="1">
        <v>9.3199999999999008</v>
      </c>
      <c r="B478" s="10">
        <f t="shared" si="85"/>
        <v>621.33333333332678</v>
      </c>
      <c r="C478" s="10">
        <f t="shared" si="86"/>
        <v>200</v>
      </c>
      <c r="D478" s="10">
        <f t="shared" si="87"/>
        <v>10</v>
      </c>
      <c r="E478" s="10">
        <f t="shared" si="88"/>
        <v>411.33333333332678</v>
      </c>
      <c r="F478" s="10">
        <f t="shared" si="89"/>
        <v>161.33333333332678</v>
      </c>
      <c r="G478" s="10">
        <f t="shared" si="90"/>
        <v>250</v>
      </c>
      <c r="H478" s="10">
        <f t="shared" si="91"/>
        <v>171.33333333332678</v>
      </c>
      <c r="I478" s="10">
        <f t="shared" si="92"/>
        <v>450</v>
      </c>
      <c r="J478" s="24">
        <f t="shared" si="93"/>
        <v>4645773.5799998222</v>
      </c>
      <c r="L478" s="10"/>
      <c r="M478" s="10"/>
      <c r="O478" s="10"/>
      <c r="P478" s="24"/>
    </row>
    <row r="479" spans="1:16" x14ac:dyDescent="0.25">
      <c r="A479" s="1">
        <v>9.3399999999999004</v>
      </c>
      <c r="B479" s="10">
        <f t="shared" si="85"/>
        <v>622.66666666666003</v>
      </c>
      <c r="C479" s="10">
        <f t="shared" si="86"/>
        <v>200</v>
      </c>
      <c r="D479" s="10">
        <f t="shared" si="87"/>
        <v>10</v>
      </c>
      <c r="E479" s="10">
        <f t="shared" si="88"/>
        <v>412.66666666666003</v>
      </c>
      <c r="F479" s="10">
        <f t="shared" si="89"/>
        <v>162.66666666666003</v>
      </c>
      <c r="G479" s="10">
        <f t="shared" si="90"/>
        <v>250</v>
      </c>
      <c r="H479" s="10">
        <f t="shared" si="91"/>
        <v>172.66666666666003</v>
      </c>
      <c r="I479" s="10">
        <f t="shared" si="92"/>
        <v>450</v>
      </c>
      <c r="J479" s="24">
        <f t="shared" si="93"/>
        <v>4681927.4599998202</v>
      </c>
      <c r="L479" s="10"/>
      <c r="M479" s="10"/>
      <c r="O479" s="10"/>
      <c r="P479" s="24"/>
    </row>
    <row r="480" spans="1:16" x14ac:dyDescent="0.25">
      <c r="A480" s="1">
        <v>9.3599999999999</v>
      </c>
      <c r="B480" s="10">
        <f t="shared" si="85"/>
        <v>623.99999999999329</v>
      </c>
      <c r="C480" s="10">
        <f t="shared" si="86"/>
        <v>200</v>
      </c>
      <c r="D480" s="10">
        <f t="shared" si="87"/>
        <v>10</v>
      </c>
      <c r="E480" s="10">
        <f t="shared" si="88"/>
        <v>413.99999999999329</v>
      </c>
      <c r="F480" s="10">
        <f t="shared" si="89"/>
        <v>163.99999999999329</v>
      </c>
      <c r="G480" s="10">
        <f t="shared" si="90"/>
        <v>250</v>
      </c>
      <c r="H480" s="10">
        <f t="shared" si="91"/>
        <v>173.99999999999329</v>
      </c>
      <c r="I480" s="10">
        <f t="shared" si="92"/>
        <v>450</v>
      </c>
      <c r="J480" s="24">
        <f t="shared" si="93"/>
        <v>4718081.3399998182</v>
      </c>
      <c r="L480" s="10"/>
      <c r="M480" s="10"/>
      <c r="O480" s="10"/>
      <c r="P480" s="24"/>
    </row>
    <row r="481" spans="1:16" x14ac:dyDescent="0.25">
      <c r="A481" s="1">
        <v>9.3799999999998995</v>
      </c>
      <c r="B481" s="10">
        <f t="shared" si="85"/>
        <v>625.33333333332666</v>
      </c>
      <c r="C481" s="10">
        <f t="shared" si="86"/>
        <v>200</v>
      </c>
      <c r="D481" s="10">
        <f t="shared" si="87"/>
        <v>10</v>
      </c>
      <c r="E481" s="10">
        <f t="shared" si="88"/>
        <v>415.33333333332666</v>
      </c>
      <c r="F481" s="10">
        <f t="shared" si="89"/>
        <v>165.33333333332666</v>
      </c>
      <c r="G481" s="10">
        <f t="shared" si="90"/>
        <v>250</v>
      </c>
      <c r="H481" s="10">
        <f t="shared" si="91"/>
        <v>175.33333333332666</v>
      </c>
      <c r="I481" s="10">
        <f t="shared" si="92"/>
        <v>450</v>
      </c>
      <c r="J481" s="24">
        <f t="shared" si="93"/>
        <v>4754235.2199998191</v>
      </c>
      <c r="L481" s="10"/>
      <c r="M481" s="10"/>
      <c r="O481" s="10"/>
      <c r="P481" s="24"/>
    </row>
    <row r="482" spans="1:16" x14ac:dyDescent="0.25">
      <c r="A482" s="1">
        <v>9.3999999999999009</v>
      </c>
      <c r="B482" s="10">
        <f t="shared" si="85"/>
        <v>626.66666666666003</v>
      </c>
      <c r="C482" s="10">
        <f t="shared" si="86"/>
        <v>200</v>
      </c>
      <c r="D482" s="10">
        <f t="shared" si="87"/>
        <v>10</v>
      </c>
      <c r="E482" s="10">
        <f t="shared" si="88"/>
        <v>416.66666666666003</v>
      </c>
      <c r="F482" s="10">
        <f t="shared" si="89"/>
        <v>166.66666666666003</v>
      </c>
      <c r="G482" s="10">
        <f t="shared" si="90"/>
        <v>250</v>
      </c>
      <c r="H482" s="10">
        <f t="shared" si="91"/>
        <v>176.66666666666003</v>
      </c>
      <c r="I482" s="10">
        <f t="shared" si="92"/>
        <v>450</v>
      </c>
      <c r="J482" s="24">
        <f t="shared" si="93"/>
        <v>4790389.0999998199</v>
      </c>
      <c r="L482" s="10"/>
      <c r="M482" s="10"/>
      <c r="O482" s="10"/>
      <c r="P482" s="24"/>
    </row>
    <row r="483" spans="1:16" x14ac:dyDescent="0.25">
      <c r="A483" s="1">
        <v>9.4199999999999005</v>
      </c>
      <c r="B483" s="10">
        <f t="shared" si="85"/>
        <v>627.99999999999341</v>
      </c>
      <c r="C483" s="10">
        <f t="shared" si="86"/>
        <v>200</v>
      </c>
      <c r="D483" s="10">
        <f t="shared" si="87"/>
        <v>10</v>
      </c>
      <c r="E483" s="10">
        <f t="shared" si="88"/>
        <v>417.99999999999341</v>
      </c>
      <c r="F483" s="10">
        <f t="shared" si="89"/>
        <v>167.99999999999341</v>
      </c>
      <c r="G483" s="10">
        <f t="shared" si="90"/>
        <v>250</v>
      </c>
      <c r="H483" s="10">
        <f t="shared" si="91"/>
        <v>177.99999999999341</v>
      </c>
      <c r="I483" s="10">
        <f t="shared" si="92"/>
        <v>450</v>
      </c>
      <c r="J483" s="24">
        <f t="shared" si="93"/>
        <v>4826542.9799998216</v>
      </c>
      <c r="L483" s="10"/>
      <c r="M483" s="10"/>
      <c r="O483" s="10"/>
      <c r="P483" s="24"/>
    </row>
    <row r="484" spans="1:16" x14ac:dyDescent="0.25">
      <c r="A484" s="1">
        <v>9.4399999999999</v>
      </c>
      <c r="B484" s="10">
        <f t="shared" si="85"/>
        <v>629.33333333332666</v>
      </c>
      <c r="C484" s="10">
        <f t="shared" si="86"/>
        <v>200</v>
      </c>
      <c r="D484" s="10">
        <f t="shared" si="87"/>
        <v>10</v>
      </c>
      <c r="E484" s="10">
        <f t="shared" si="88"/>
        <v>419.33333333332666</v>
      </c>
      <c r="F484" s="10">
        <f t="shared" si="89"/>
        <v>169.33333333332666</v>
      </c>
      <c r="G484" s="10">
        <f t="shared" si="90"/>
        <v>250</v>
      </c>
      <c r="H484" s="10">
        <f t="shared" si="91"/>
        <v>179.33333333332666</v>
      </c>
      <c r="I484" s="10">
        <f t="shared" si="92"/>
        <v>450</v>
      </c>
      <c r="J484" s="24">
        <f t="shared" si="93"/>
        <v>4862696.8599998187</v>
      </c>
      <c r="L484" s="10"/>
      <c r="M484" s="10"/>
      <c r="O484" s="10"/>
      <c r="P484" s="24"/>
    </row>
    <row r="485" spans="1:16" x14ac:dyDescent="0.25">
      <c r="A485" s="1">
        <v>9.4599999999998996</v>
      </c>
      <c r="B485" s="10">
        <f t="shared" si="85"/>
        <v>630.66666666665992</v>
      </c>
      <c r="C485" s="10">
        <f t="shared" si="86"/>
        <v>200</v>
      </c>
      <c r="D485" s="10">
        <f t="shared" si="87"/>
        <v>10</v>
      </c>
      <c r="E485" s="10">
        <f t="shared" si="88"/>
        <v>420.66666666665992</v>
      </c>
      <c r="F485" s="10">
        <f t="shared" si="89"/>
        <v>170.66666666665992</v>
      </c>
      <c r="G485" s="10">
        <f t="shared" si="90"/>
        <v>250</v>
      </c>
      <c r="H485" s="10">
        <f t="shared" si="91"/>
        <v>180.66666666665992</v>
      </c>
      <c r="I485" s="10">
        <f t="shared" si="92"/>
        <v>450</v>
      </c>
      <c r="J485" s="24">
        <f t="shared" si="93"/>
        <v>4898850.7399998168</v>
      </c>
      <c r="L485" s="10"/>
      <c r="M485" s="10"/>
      <c r="O485" s="10"/>
      <c r="P485" s="24"/>
    </row>
    <row r="486" spans="1:16" x14ac:dyDescent="0.25">
      <c r="A486" s="1">
        <v>9.4799999999998992</v>
      </c>
      <c r="B486" s="10">
        <f t="shared" si="85"/>
        <v>631.99999999999329</v>
      </c>
      <c r="C486" s="10">
        <f t="shared" si="86"/>
        <v>200</v>
      </c>
      <c r="D486" s="10">
        <f t="shared" si="87"/>
        <v>10</v>
      </c>
      <c r="E486" s="10">
        <f t="shared" si="88"/>
        <v>421.99999999999329</v>
      </c>
      <c r="F486" s="10">
        <f t="shared" si="89"/>
        <v>171.99999999999329</v>
      </c>
      <c r="G486" s="10">
        <f t="shared" si="90"/>
        <v>250</v>
      </c>
      <c r="H486" s="10">
        <f t="shared" si="91"/>
        <v>181.99999999999329</v>
      </c>
      <c r="I486" s="10">
        <f t="shared" si="92"/>
        <v>450</v>
      </c>
      <c r="J486" s="24">
        <f t="shared" si="93"/>
        <v>4935004.6199998185</v>
      </c>
      <c r="L486" s="10"/>
      <c r="M486" s="10"/>
      <c r="O486" s="10"/>
      <c r="P486" s="24"/>
    </row>
    <row r="487" spans="1:16" x14ac:dyDescent="0.25">
      <c r="A487" s="1">
        <v>9.4999999999999005</v>
      </c>
      <c r="B487" s="10">
        <f t="shared" si="85"/>
        <v>633.33333333332678</v>
      </c>
      <c r="C487" s="10">
        <f t="shared" si="86"/>
        <v>200</v>
      </c>
      <c r="D487" s="10">
        <f t="shared" si="87"/>
        <v>10</v>
      </c>
      <c r="E487" s="10">
        <f t="shared" si="88"/>
        <v>423.33333333332678</v>
      </c>
      <c r="F487" s="10">
        <f t="shared" si="89"/>
        <v>173.33333333332678</v>
      </c>
      <c r="G487" s="10">
        <f t="shared" si="90"/>
        <v>250</v>
      </c>
      <c r="H487" s="10">
        <f t="shared" si="91"/>
        <v>183.33333333332678</v>
      </c>
      <c r="I487" s="10">
        <f t="shared" si="92"/>
        <v>450</v>
      </c>
      <c r="J487" s="24">
        <f t="shared" si="93"/>
        <v>4971158.4999998221</v>
      </c>
      <c r="L487" s="10"/>
      <c r="M487" s="10"/>
      <c r="O487" s="10"/>
      <c r="P487" s="24"/>
    </row>
    <row r="488" spans="1:16" x14ac:dyDescent="0.25">
      <c r="A488" s="1">
        <v>9.5199999999999001</v>
      </c>
      <c r="B488" s="10">
        <f t="shared" si="85"/>
        <v>634.66666666665992</v>
      </c>
      <c r="C488" s="10">
        <f t="shared" si="86"/>
        <v>200</v>
      </c>
      <c r="D488" s="10">
        <f t="shared" si="87"/>
        <v>10</v>
      </c>
      <c r="E488" s="10">
        <f t="shared" si="88"/>
        <v>424.66666666665992</v>
      </c>
      <c r="F488" s="10">
        <f t="shared" si="89"/>
        <v>174.66666666665992</v>
      </c>
      <c r="G488" s="10">
        <f t="shared" si="90"/>
        <v>250</v>
      </c>
      <c r="H488" s="10">
        <f t="shared" si="91"/>
        <v>184.66666666665992</v>
      </c>
      <c r="I488" s="10">
        <f t="shared" si="92"/>
        <v>450</v>
      </c>
      <c r="J488" s="24">
        <f t="shared" si="93"/>
        <v>5007312.3799998173</v>
      </c>
      <c r="L488" s="10"/>
      <c r="M488" s="10"/>
      <c r="O488" s="10"/>
      <c r="P488" s="24"/>
    </row>
    <row r="489" spans="1:16" x14ac:dyDescent="0.25">
      <c r="A489" s="1">
        <v>9.5399999999998997</v>
      </c>
      <c r="B489" s="10">
        <f t="shared" si="85"/>
        <v>635.99999999999329</v>
      </c>
      <c r="C489" s="10">
        <f t="shared" si="86"/>
        <v>200</v>
      </c>
      <c r="D489" s="10">
        <f t="shared" si="87"/>
        <v>10</v>
      </c>
      <c r="E489" s="10">
        <f t="shared" si="88"/>
        <v>425.99999999999329</v>
      </c>
      <c r="F489" s="10">
        <f t="shared" si="89"/>
        <v>175.99999999999329</v>
      </c>
      <c r="G489" s="10">
        <f t="shared" si="90"/>
        <v>250</v>
      </c>
      <c r="H489" s="10">
        <f t="shared" si="91"/>
        <v>185.99999999999329</v>
      </c>
      <c r="I489" s="10">
        <f t="shared" si="92"/>
        <v>450</v>
      </c>
      <c r="J489" s="24">
        <f t="shared" si="93"/>
        <v>5043466.2599998182</v>
      </c>
      <c r="L489" s="10"/>
      <c r="M489" s="10"/>
      <c r="O489" s="10"/>
      <c r="P489" s="24"/>
    </row>
    <row r="490" spans="1:16" x14ac:dyDescent="0.25">
      <c r="A490" s="1">
        <v>9.5599999999998992</v>
      </c>
      <c r="B490" s="10">
        <f t="shared" si="85"/>
        <v>637.33333333332666</v>
      </c>
      <c r="C490" s="10">
        <f t="shared" si="86"/>
        <v>200</v>
      </c>
      <c r="D490" s="10">
        <f t="shared" si="87"/>
        <v>10</v>
      </c>
      <c r="E490" s="10">
        <f t="shared" si="88"/>
        <v>427.33333333332666</v>
      </c>
      <c r="F490" s="10">
        <f t="shared" si="89"/>
        <v>177.33333333332666</v>
      </c>
      <c r="G490" s="10">
        <f t="shared" si="90"/>
        <v>250</v>
      </c>
      <c r="H490" s="10">
        <f t="shared" si="91"/>
        <v>187.33333333332666</v>
      </c>
      <c r="I490" s="10">
        <f t="shared" si="92"/>
        <v>450</v>
      </c>
      <c r="J490" s="24">
        <f t="shared" si="93"/>
        <v>5079620.139999819</v>
      </c>
      <c r="L490" s="10"/>
      <c r="M490" s="10"/>
      <c r="O490" s="10"/>
      <c r="P490" s="24"/>
    </row>
    <row r="491" spans="1:16" x14ac:dyDescent="0.25">
      <c r="A491" s="1">
        <v>9.5799999999999006</v>
      </c>
      <c r="B491" s="10">
        <f t="shared" si="85"/>
        <v>638.66666666666003</v>
      </c>
      <c r="C491" s="10">
        <f t="shared" si="86"/>
        <v>200</v>
      </c>
      <c r="D491" s="10">
        <f t="shared" si="87"/>
        <v>10</v>
      </c>
      <c r="E491" s="10">
        <f t="shared" si="88"/>
        <v>428.66666666666003</v>
      </c>
      <c r="F491" s="10">
        <f t="shared" si="89"/>
        <v>178.66666666666003</v>
      </c>
      <c r="G491" s="10">
        <f t="shared" si="90"/>
        <v>250</v>
      </c>
      <c r="H491" s="10">
        <f t="shared" si="91"/>
        <v>188.66666666666003</v>
      </c>
      <c r="I491" s="10">
        <f t="shared" si="92"/>
        <v>450</v>
      </c>
      <c r="J491" s="24">
        <f t="shared" si="93"/>
        <v>5115774.0199998198</v>
      </c>
      <c r="L491" s="10"/>
      <c r="M491" s="10"/>
      <c r="O491" s="10"/>
      <c r="P491" s="24"/>
    </row>
    <row r="492" spans="1:16" x14ac:dyDescent="0.25">
      <c r="A492" s="1">
        <v>9.5999999999999002</v>
      </c>
      <c r="B492" s="10">
        <f t="shared" si="85"/>
        <v>639.99999999999329</v>
      </c>
      <c r="C492" s="10">
        <f t="shared" si="86"/>
        <v>200</v>
      </c>
      <c r="D492" s="10">
        <f t="shared" si="87"/>
        <v>10</v>
      </c>
      <c r="E492" s="10">
        <f t="shared" si="88"/>
        <v>429.99999999999329</v>
      </c>
      <c r="F492" s="10">
        <f t="shared" si="89"/>
        <v>179.99999999999329</v>
      </c>
      <c r="G492" s="10">
        <f t="shared" si="90"/>
        <v>250</v>
      </c>
      <c r="H492" s="10">
        <f t="shared" si="91"/>
        <v>189.99999999999329</v>
      </c>
      <c r="I492" s="10">
        <f t="shared" si="92"/>
        <v>450</v>
      </c>
      <c r="J492" s="24">
        <f t="shared" si="93"/>
        <v>5151927.8999998178</v>
      </c>
      <c r="L492" s="10"/>
      <c r="M492" s="10"/>
      <c r="O492" s="10"/>
      <c r="P492" s="24"/>
    </row>
    <row r="493" spans="1:16" x14ac:dyDescent="0.25">
      <c r="A493" s="1">
        <v>9.6199999999998909</v>
      </c>
      <c r="B493" s="10">
        <f t="shared" si="85"/>
        <v>641.3333333333261</v>
      </c>
      <c r="C493" s="10">
        <f t="shared" si="86"/>
        <v>200</v>
      </c>
      <c r="D493" s="10">
        <f t="shared" si="87"/>
        <v>10</v>
      </c>
      <c r="E493" s="10">
        <f t="shared" si="88"/>
        <v>431.3333333333261</v>
      </c>
      <c r="F493" s="10">
        <f t="shared" si="89"/>
        <v>181.3333333333261</v>
      </c>
      <c r="G493" s="10">
        <f t="shared" si="90"/>
        <v>250</v>
      </c>
      <c r="H493" s="10">
        <f t="shared" si="91"/>
        <v>191.3333333333261</v>
      </c>
      <c r="I493" s="10">
        <f t="shared" si="92"/>
        <v>450</v>
      </c>
      <c r="J493" s="24">
        <f t="shared" si="93"/>
        <v>5188081.7799998038</v>
      </c>
      <c r="L493" s="10"/>
      <c r="M493" s="10"/>
      <c r="O493" s="10"/>
      <c r="P493" s="24"/>
    </row>
    <row r="494" spans="1:16" x14ac:dyDescent="0.25">
      <c r="A494" s="1">
        <v>9.6399999999998904</v>
      </c>
      <c r="B494" s="10">
        <f t="shared" si="85"/>
        <v>642.66666666665935</v>
      </c>
      <c r="C494" s="10">
        <f t="shared" si="86"/>
        <v>200</v>
      </c>
      <c r="D494" s="10">
        <f t="shared" si="87"/>
        <v>10</v>
      </c>
      <c r="E494" s="10">
        <f t="shared" si="88"/>
        <v>432.66666666665935</v>
      </c>
      <c r="F494" s="10">
        <f t="shared" si="89"/>
        <v>182.66666666665935</v>
      </c>
      <c r="G494" s="10">
        <f t="shared" si="90"/>
        <v>250</v>
      </c>
      <c r="H494" s="10">
        <f t="shared" si="91"/>
        <v>192.66666666665935</v>
      </c>
      <c r="I494" s="10">
        <f t="shared" si="92"/>
        <v>450</v>
      </c>
      <c r="J494" s="24">
        <f t="shared" si="93"/>
        <v>5224235.6599998018</v>
      </c>
      <c r="L494" s="10"/>
      <c r="M494" s="10"/>
      <c r="O494" s="10"/>
      <c r="P494" s="24"/>
    </row>
    <row r="495" spans="1:16" x14ac:dyDescent="0.25">
      <c r="A495" s="1">
        <v>9.65999999999989</v>
      </c>
      <c r="B495" s="10">
        <f t="shared" si="85"/>
        <v>643.99999999999261</v>
      </c>
      <c r="C495" s="10">
        <f t="shared" si="86"/>
        <v>200</v>
      </c>
      <c r="D495" s="10">
        <f t="shared" si="87"/>
        <v>10</v>
      </c>
      <c r="E495" s="10">
        <f t="shared" si="88"/>
        <v>433.99999999999261</v>
      </c>
      <c r="F495" s="10">
        <f t="shared" si="89"/>
        <v>183.99999999999261</v>
      </c>
      <c r="G495" s="10">
        <f t="shared" si="90"/>
        <v>250</v>
      </c>
      <c r="H495" s="10">
        <f t="shared" si="91"/>
        <v>193.99999999999261</v>
      </c>
      <c r="I495" s="10">
        <f t="shared" si="92"/>
        <v>450</v>
      </c>
      <c r="J495" s="24">
        <f t="shared" si="93"/>
        <v>5260389.5399997998</v>
      </c>
      <c r="L495" s="10"/>
      <c r="M495" s="10"/>
      <c r="O495" s="10"/>
      <c r="P495" s="24"/>
    </row>
    <row r="496" spans="1:16" x14ac:dyDescent="0.25">
      <c r="A496" s="1">
        <v>9.6799999999998896</v>
      </c>
      <c r="B496" s="10">
        <f t="shared" si="85"/>
        <v>645.33333333332598</v>
      </c>
      <c r="C496" s="10">
        <f t="shared" si="86"/>
        <v>200</v>
      </c>
      <c r="D496" s="10">
        <f t="shared" si="87"/>
        <v>10</v>
      </c>
      <c r="E496" s="10">
        <f t="shared" si="88"/>
        <v>435.33333333332598</v>
      </c>
      <c r="F496" s="10">
        <f t="shared" si="89"/>
        <v>185.33333333332598</v>
      </c>
      <c r="G496" s="10">
        <f t="shared" si="90"/>
        <v>250</v>
      </c>
      <c r="H496" s="10">
        <f t="shared" si="91"/>
        <v>195.33333333332598</v>
      </c>
      <c r="I496" s="10">
        <f t="shared" si="92"/>
        <v>450</v>
      </c>
      <c r="J496" s="24">
        <f t="shared" si="93"/>
        <v>5296543.4199998006</v>
      </c>
      <c r="L496" s="10"/>
      <c r="M496" s="10"/>
      <c r="O496" s="10"/>
      <c r="P496" s="24"/>
    </row>
    <row r="497" spans="1:16" x14ac:dyDescent="0.25">
      <c r="A497" s="1">
        <v>9.6999999999998892</v>
      </c>
      <c r="B497" s="10">
        <f t="shared" si="85"/>
        <v>646.66666666665924</v>
      </c>
      <c r="C497" s="10">
        <f t="shared" si="86"/>
        <v>200</v>
      </c>
      <c r="D497" s="10">
        <f t="shared" si="87"/>
        <v>10</v>
      </c>
      <c r="E497" s="10">
        <f t="shared" si="88"/>
        <v>436.66666666665924</v>
      </c>
      <c r="F497" s="10">
        <f t="shared" si="89"/>
        <v>186.66666666665924</v>
      </c>
      <c r="G497" s="10">
        <f t="shared" si="90"/>
        <v>250</v>
      </c>
      <c r="H497" s="10">
        <f t="shared" si="91"/>
        <v>196.66666666665924</v>
      </c>
      <c r="I497" s="10">
        <f t="shared" si="92"/>
        <v>450</v>
      </c>
      <c r="J497" s="24">
        <f t="shared" si="93"/>
        <v>5332697.2999997986</v>
      </c>
      <c r="L497" s="10"/>
      <c r="M497" s="10"/>
      <c r="O497" s="10"/>
      <c r="P497" s="24"/>
    </row>
    <row r="498" spans="1:16" x14ac:dyDescent="0.25">
      <c r="A498" s="1">
        <v>9.7199999999998905</v>
      </c>
      <c r="B498" s="10">
        <f t="shared" si="85"/>
        <v>647.99999999999272</v>
      </c>
      <c r="C498" s="10">
        <f t="shared" si="86"/>
        <v>200</v>
      </c>
      <c r="D498" s="10">
        <f t="shared" si="87"/>
        <v>10</v>
      </c>
      <c r="E498" s="10">
        <f t="shared" si="88"/>
        <v>437.99999999999272</v>
      </c>
      <c r="F498" s="10">
        <f t="shared" si="89"/>
        <v>187.99999999999272</v>
      </c>
      <c r="G498" s="10">
        <f t="shared" si="90"/>
        <v>250</v>
      </c>
      <c r="H498" s="10">
        <f t="shared" si="91"/>
        <v>197.99999999999272</v>
      </c>
      <c r="I498" s="10">
        <f t="shared" si="92"/>
        <v>450</v>
      </c>
      <c r="J498" s="24">
        <f t="shared" si="93"/>
        <v>5368851.1799998023</v>
      </c>
      <c r="L498" s="10"/>
      <c r="M498" s="10"/>
      <c r="O498" s="10"/>
      <c r="P498" s="24"/>
    </row>
    <row r="499" spans="1:16" x14ac:dyDescent="0.25">
      <c r="A499" s="1">
        <v>9.7399999999998901</v>
      </c>
      <c r="B499" s="10">
        <f t="shared" si="85"/>
        <v>649.33333333332598</v>
      </c>
      <c r="C499" s="10">
        <f t="shared" si="86"/>
        <v>200</v>
      </c>
      <c r="D499" s="10">
        <f t="shared" si="87"/>
        <v>10</v>
      </c>
      <c r="E499" s="10">
        <f t="shared" si="88"/>
        <v>439.33333333332598</v>
      </c>
      <c r="F499" s="10">
        <f t="shared" si="89"/>
        <v>189.33333333332598</v>
      </c>
      <c r="G499" s="10">
        <f t="shared" si="90"/>
        <v>250</v>
      </c>
      <c r="H499" s="10">
        <f t="shared" si="91"/>
        <v>199.33333333332598</v>
      </c>
      <c r="I499" s="10">
        <f t="shared" si="92"/>
        <v>450</v>
      </c>
      <c r="J499" s="24">
        <f t="shared" si="93"/>
        <v>5405005.0599998003</v>
      </c>
      <c r="L499" s="10"/>
      <c r="M499" s="10"/>
      <c r="O499" s="10"/>
      <c r="P499" s="24"/>
    </row>
    <row r="500" spans="1:16" x14ac:dyDescent="0.25">
      <c r="A500" s="1">
        <v>9.7599999999998897</v>
      </c>
      <c r="B500" s="10">
        <f t="shared" ref="B500:B525" si="94">(A500*B$3)/B$2</f>
        <v>650.66666666665924</v>
      </c>
      <c r="C500" s="10">
        <f t="shared" ref="C500:C525" si="95">IF(B500&lt;B$7+H$8,IF((B500-D500)&lt;0,0,B500-D500),B$7)</f>
        <v>200</v>
      </c>
      <c r="D500" s="10">
        <f t="shared" ref="D500:D525" si="96">H$8</f>
        <v>10</v>
      </c>
      <c r="E500" s="10">
        <f t="shared" ref="E500:E525" si="97">IF(B500-C500-D500&lt;0,0,B500-C500-D500)</f>
        <v>440.66666666665924</v>
      </c>
      <c r="F500" s="10">
        <f t="shared" ref="F500:F525" si="98">E500-G500</f>
        <v>190.66666666665924</v>
      </c>
      <c r="G500" s="10">
        <f t="shared" ref="G500:G525" si="99">IF((E500*E$8)&lt;$C$9,E500*E$8,$C$9)</f>
        <v>250</v>
      </c>
      <c r="H500" s="10">
        <f t="shared" ref="H500:H525" si="100">D500+F500</f>
        <v>200.66666666665924</v>
      </c>
      <c r="I500" s="10">
        <f t="shared" ref="I500:I525" si="101">C500+G500</f>
        <v>450</v>
      </c>
      <c r="J500" s="24">
        <f t="shared" ref="J500:J525" si="102">H500*$B$13</f>
        <v>5441158.9399997983</v>
      </c>
      <c r="L500" s="10"/>
      <c r="M500" s="10"/>
      <c r="O500" s="10"/>
      <c r="P500" s="24"/>
    </row>
    <row r="501" spans="1:16" x14ac:dyDescent="0.25">
      <c r="A501" s="1">
        <v>9.7799999999998892</v>
      </c>
      <c r="B501" s="10">
        <f t="shared" si="94"/>
        <v>651.99999999999261</v>
      </c>
      <c r="C501" s="10">
        <f t="shared" si="95"/>
        <v>200</v>
      </c>
      <c r="D501" s="10">
        <f t="shared" si="96"/>
        <v>10</v>
      </c>
      <c r="E501" s="10">
        <f t="shared" si="97"/>
        <v>441.99999999999261</v>
      </c>
      <c r="F501" s="10">
        <f t="shared" si="98"/>
        <v>191.99999999999261</v>
      </c>
      <c r="G501" s="10">
        <f t="shared" si="99"/>
        <v>250</v>
      </c>
      <c r="H501" s="10">
        <f t="shared" si="100"/>
        <v>201.99999999999261</v>
      </c>
      <c r="I501" s="10">
        <f t="shared" si="101"/>
        <v>450</v>
      </c>
      <c r="J501" s="24">
        <f t="shared" si="102"/>
        <v>5477312.8199997991</v>
      </c>
      <c r="L501" s="10"/>
      <c r="M501" s="10"/>
      <c r="O501" s="10"/>
      <c r="P501" s="24"/>
    </row>
    <row r="502" spans="1:16" x14ac:dyDescent="0.25">
      <c r="A502" s="1">
        <v>9.7999999999998906</v>
      </c>
      <c r="B502" s="10">
        <f t="shared" si="94"/>
        <v>653.3333333333261</v>
      </c>
      <c r="C502" s="10">
        <f t="shared" si="95"/>
        <v>200</v>
      </c>
      <c r="D502" s="10">
        <f t="shared" si="96"/>
        <v>10</v>
      </c>
      <c r="E502" s="10">
        <f t="shared" si="97"/>
        <v>443.3333333333261</v>
      </c>
      <c r="F502" s="10">
        <f t="shared" si="98"/>
        <v>193.3333333333261</v>
      </c>
      <c r="G502" s="10">
        <f t="shared" si="99"/>
        <v>250</v>
      </c>
      <c r="H502" s="10">
        <f t="shared" si="100"/>
        <v>203.3333333333261</v>
      </c>
      <c r="I502" s="10">
        <f t="shared" si="101"/>
        <v>450</v>
      </c>
      <c r="J502" s="24">
        <f t="shared" si="102"/>
        <v>5513466.6999998037</v>
      </c>
      <c r="L502" s="10"/>
      <c r="M502" s="10"/>
      <c r="O502" s="10"/>
      <c r="P502" s="24"/>
    </row>
    <row r="503" spans="1:16" x14ac:dyDescent="0.25">
      <c r="A503" s="1">
        <v>9.8199999999998902</v>
      </c>
      <c r="B503" s="10">
        <f t="shared" si="94"/>
        <v>654.66666666665935</v>
      </c>
      <c r="C503" s="10">
        <f t="shared" si="95"/>
        <v>200</v>
      </c>
      <c r="D503" s="10">
        <f t="shared" si="96"/>
        <v>10</v>
      </c>
      <c r="E503" s="10">
        <f t="shared" si="97"/>
        <v>444.66666666665935</v>
      </c>
      <c r="F503" s="10">
        <f t="shared" si="98"/>
        <v>194.66666666665935</v>
      </c>
      <c r="G503" s="10">
        <f t="shared" si="99"/>
        <v>250</v>
      </c>
      <c r="H503" s="10">
        <f t="shared" si="100"/>
        <v>204.66666666665935</v>
      </c>
      <c r="I503" s="10">
        <f t="shared" si="101"/>
        <v>450</v>
      </c>
      <c r="J503" s="24">
        <f t="shared" si="102"/>
        <v>5549620.5799998017</v>
      </c>
      <c r="L503" s="10"/>
      <c r="M503" s="10"/>
      <c r="O503" s="10"/>
      <c r="P503" s="24"/>
    </row>
    <row r="504" spans="1:16" x14ac:dyDescent="0.25">
      <c r="A504" s="1">
        <v>9.8399999999998897</v>
      </c>
      <c r="B504" s="10">
        <f t="shared" si="94"/>
        <v>655.99999999999261</v>
      </c>
      <c r="C504" s="10">
        <f t="shared" si="95"/>
        <v>200</v>
      </c>
      <c r="D504" s="10">
        <f t="shared" si="96"/>
        <v>10</v>
      </c>
      <c r="E504" s="10">
        <f t="shared" si="97"/>
        <v>445.99999999999261</v>
      </c>
      <c r="F504" s="10">
        <f t="shared" si="98"/>
        <v>195.99999999999261</v>
      </c>
      <c r="G504" s="10">
        <f t="shared" si="99"/>
        <v>250</v>
      </c>
      <c r="H504" s="10">
        <f t="shared" si="100"/>
        <v>205.99999999999261</v>
      </c>
      <c r="I504" s="10">
        <f t="shared" si="101"/>
        <v>450</v>
      </c>
      <c r="J504" s="24">
        <f t="shared" si="102"/>
        <v>5585774.4599997997</v>
      </c>
      <c r="L504" s="10"/>
      <c r="M504" s="10"/>
      <c r="O504" s="10"/>
      <c r="P504" s="24"/>
    </row>
    <row r="505" spans="1:16" x14ac:dyDescent="0.25">
      <c r="A505" s="1">
        <v>9.8599999999998893</v>
      </c>
      <c r="B505" s="10">
        <f t="shared" si="94"/>
        <v>657.33333333332598</v>
      </c>
      <c r="C505" s="10">
        <f t="shared" si="95"/>
        <v>200</v>
      </c>
      <c r="D505" s="10">
        <f t="shared" si="96"/>
        <v>10</v>
      </c>
      <c r="E505" s="10">
        <f t="shared" si="97"/>
        <v>447.33333333332598</v>
      </c>
      <c r="F505" s="10">
        <f t="shared" si="98"/>
        <v>197.33333333332598</v>
      </c>
      <c r="G505" s="10">
        <f t="shared" si="99"/>
        <v>250</v>
      </c>
      <c r="H505" s="10">
        <f t="shared" si="100"/>
        <v>207.33333333332598</v>
      </c>
      <c r="I505" s="10">
        <f t="shared" si="101"/>
        <v>450</v>
      </c>
      <c r="J505" s="24">
        <f t="shared" si="102"/>
        <v>5621928.3399998005</v>
      </c>
      <c r="L505" s="10"/>
      <c r="M505" s="10"/>
      <c r="O505" s="10"/>
      <c r="P505" s="24"/>
    </row>
    <row r="506" spans="1:16" x14ac:dyDescent="0.25">
      <c r="A506" s="1">
        <v>9.8799999999998906</v>
      </c>
      <c r="B506" s="10">
        <f t="shared" si="94"/>
        <v>658.66666666665935</v>
      </c>
      <c r="C506" s="10">
        <f t="shared" si="95"/>
        <v>200</v>
      </c>
      <c r="D506" s="10">
        <f t="shared" si="96"/>
        <v>10</v>
      </c>
      <c r="E506" s="10">
        <f t="shared" si="97"/>
        <v>448.66666666665935</v>
      </c>
      <c r="F506" s="10">
        <f t="shared" si="98"/>
        <v>198.66666666665935</v>
      </c>
      <c r="G506" s="10">
        <f t="shared" si="99"/>
        <v>250</v>
      </c>
      <c r="H506" s="10">
        <f t="shared" si="100"/>
        <v>208.66666666665935</v>
      </c>
      <c r="I506" s="10">
        <f t="shared" si="101"/>
        <v>450</v>
      </c>
      <c r="J506" s="24">
        <f t="shared" si="102"/>
        <v>5658082.2199998014</v>
      </c>
      <c r="L506" s="10"/>
      <c r="M506" s="10"/>
      <c r="O506" s="10"/>
      <c r="P506" s="24"/>
    </row>
    <row r="507" spans="1:16" x14ac:dyDescent="0.25">
      <c r="A507" s="1">
        <v>9.8999999999998902</v>
      </c>
      <c r="B507" s="10">
        <f t="shared" si="94"/>
        <v>659.99999999999272</v>
      </c>
      <c r="C507" s="10">
        <f t="shared" si="95"/>
        <v>200</v>
      </c>
      <c r="D507" s="10">
        <f t="shared" si="96"/>
        <v>10</v>
      </c>
      <c r="E507" s="10">
        <f t="shared" si="97"/>
        <v>449.99999999999272</v>
      </c>
      <c r="F507" s="10">
        <f t="shared" si="98"/>
        <v>199.99999999999272</v>
      </c>
      <c r="G507" s="10">
        <f t="shared" si="99"/>
        <v>250</v>
      </c>
      <c r="H507" s="10">
        <f t="shared" si="100"/>
        <v>209.99999999999272</v>
      </c>
      <c r="I507" s="10">
        <f t="shared" si="101"/>
        <v>450</v>
      </c>
      <c r="J507" s="24">
        <f t="shared" si="102"/>
        <v>5694236.0999998031</v>
      </c>
      <c r="L507" s="10"/>
      <c r="M507" s="10"/>
      <c r="O507" s="10"/>
      <c r="P507" s="24"/>
    </row>
    <row r="508" spans="1:16" x14ac:dyDescent="0.25">
      <c r="A508" s="1">
        <v>9.9199999999998898</v>
      </c>
      <c r="B508" s="10">
        <f t="shared" si="94"/>
        <v>661.33333333332598</v>
      </c>
      <c r="C508" s="10">
        <f t="shared" si="95"/>
        <v>200</v>
      </c>
      <c r="D508" s="10">
        <f t="shared" si="96"/>
        <v>10</v>
      </c>
      <c r="E508" s="10">
        <f t="shared" si="97"/>
        <v>451.33333333332598</v>
      </c>
      <c r="F508" s="10">
        <f t="shared" si="98"/>
        <v>201.33333333332598</v>
      </c>
      <c r="G508" s="10">
        <f t="shared" si="99"/>
        <v>250</v>
      </c>
      <c r="H508" s="10">
        <f t="shared" si="100"/>
        <v>211.33333333332598</v>
      </c>
      <c r="I508" s="10">
        <f t="shared" si="101"/>
        <v>450</v>
      </c>
      <c r="J508" s="24">
        <f t="shared" si="102"/>
        <v>5730389.9799998002</v>
      </c>
      <c r="L508" s="10"/>
      <c r="M508" s="10"/>
      <c r="O508" s="10"/>
      <c r="P508" s="24"/>
    </row>
    <row r="509" spans="1:16" x14ac:dyDescent="0.25">
      <c r="A509" s="1">
        <v>9.9399999999998894</v>
      </c>
      <c r="B509" s="10">
        <f t="shared" si="94"/>
        <v>662.66666666665924</v>
      </c>
      <c r="C509" s="10">
        <f t="shared" si="95"/>
        <v>200</v>
      </c>
      <c r="D509" s="10">
        <f t="shared" si="96"/>
        <v>10</v>
      </c>
      <c r="E509" s="10">
        <f t="shared" si="97"/>
        <v>452.66666666665924</v>
      </c>
      <c r="F509" s="10">
        <f t="shared" si="98"/>
        <v>202.66666666665924</v>
      </c>
      <c r="G509" s="10">
        <f t="shared" si="99"/>
        <v>250</v>
      </c>
      <c r="H509" s="10">
        <f t="shared" si="100"/>
        <v>212.66666666665924</v>
      </c>
      <c r="I509" s="10">
        <f t="shared" si="101"/>
        <v>450</v>
      </c>
      <c r="J509" s="24">
        <f t="shared" si="102"/>
        <v>5766543.8599997982</v>
      </c>
      <c r="L509" s="10"/>
      <c r="M509" s="10"/>
      <c r="O509" s="10"/>
      <c r="P509" s="24"/>
    </row>
    <row r="510" spans="1:16" x14ac:dyDescent="0.25">
      <c r="A510" s="1">
        <v>9.9599999999998907</v>
      </c>
      <c r="B510" s="10">
        <f t="shared" si="94"/>
        <v>663.99999999999272</v>
      </c>
      <c r="C510" s="10">
        <f t="shared" si="95"/>
        <v>200</v>
      </c>
      <c r="D510" s="10">
        <f t="shared" si="96"/>
        <v>10</v>
      </c>
      <c r="E510" s="10">
        <f t="shared" si="97"/>
        <v>453.99999999999272</v>
      </c>
      <c r="F510" s="10">
        <f t="shared" si="98"/>
        <v>203.99999999999272</v>
      </c>
      <c r="G510" s="10">
        <f t="shared" si="99"/>
        <v>250</v>
      </c>
      <c r="H510" s="10">
        <f t="shared" si="100"/>
        <v>213.99999999999272</v>
      </c>
      <c r="I510" s="10">
        <f t="shared" si="101"/>
        <v>450</v>
      </c>
      <c r="J510" s="24">
        <f t="shared" si="102"/>
        <v>5802697.7399998028</v>
      </c>
      <c r="L510" s="10"/>
      <c r="M510" s="10"/>
      <c r="O510" s="10"/>
      <c r="P510" s="24"/>
    </row>
    <row r="511" spans="1:16" x14ac:dyDescent="0.25">
      <c r="A511" s="1">
        <v>9.9799999999998903</v>
      </c>
      <c r="B511" s="10">
        <f t="shared" si="94"/>
        <v>665.3333333333261</v>
      </c>
      <c r="C511" s="10">
        <f t="shared" si="95"/>
        <v>200</v>
      </c>
      <c r="D511" s="10">
        <f t="shared" si="96"/>
        <v>10</v>
      </c>
      <c r="E511" s="10">
        <f t="shared" si="97"/>
        <v>455.3333333333261</v>
      </c>
      <c r="F511" s="10">
        <f t="shared" si="98"/>
        <v>205.3333333333261</v>
      </c>
      <c r="G511" s="10">
        <f t="shared" si="99"/>
        <v>250</v>
      </c>
      <c r="H511" s="10">
        <f t="shared" si="100"/>
        <v>215.3333333333261</v>
      </c>
      <c r="I511" s="10">
        <f t="shared" si="101"/>
        <v>450</v>
      </c>
      <c r="J511" s="24">
        <f t="shared" si="102"/>
        <v>5838851.6199998036</v>
      </c>
      <c r="L511" s="10"/>
      <c r="M511" s="10"/>
      <c r="O511" s="10"/>
      <c r="P511" s="24"/>
    </row>
    <row r="512" spans="1:16" x14ac:dyDescent="0.25">
      <c r="A512" s="1">
        <v>9.9999999999998899</v>
      </c>
      <c r="B512" s="10">
        <f t="shared" si="94"/>
        <v>666.66666666665924</v>
      </c>
      <c r="C512" s="10">
        <f t="shared" si="95"/>
        <v>200</v>
      </c>
      <c r="D512" s="10">
        <f t="shared" si="96"/>
        <v>10</v>
      </c>
      <c r="E512" s="10">
        <f t="shared" si="97"/>
        <v>456.66666666665924</v>
      </c>
      <c r="F512" s="10">
        <f t="shared" si="98"/>
        <v>206.66666666665924</v>
      </c>
      <c r="G512" s="10">
        <f t="shared" si="99"/>
        <v>250</v>
      </c>
      <c r="H512" s="10">
        <f t="shared" si="100"/>
        <v>216.66666666665924</v>
      </c>
      <c r="I512" s="10">
        <f t="shared" si="101"/>
        <v>450</v>
      </c>
      <c r="J512" s="24">
        <f t="shared" si="102"/>
        <v>5875005.4999997988</v>
      </c>
      <c r="L512" s="10"/>
      <c r="M512" s="10"/>
      <c r="O512" s="10"/>
      <c r="P512" s="24"/>
    </row>
    <row r="513" spans="1:18" x14ac:dyDescent="0.25">
      <c r="A513" s="1">
        <v>10.0199999999999</v>
      </c>
      <c r="B513" s="10">
        <f t="shared" si="94"/>
        <v>667.99999999999329</v>
      </c>
      <c r="C513" s="10">
        <f t="shared" si="95"/>
        <v>200</v>
      </c>
      <c r="D513" s="10">
        <f t="shared" si="96"/>
        <v>10</v>
      </c>
      <c r="E513" s="10">
        <f t="shared" si="97"/>
        <v>457.99999999999329</v>
      </c>
      <c r="F513" s="10">
        <f t="shared" si="98"/>
        <v>207.99999999999329</v>
      </c>
      <c r="G513" s="10">
        <f t="shared" si="99"/>
        <v>250</v>
      </c>
      <c r="H513" s="10">
        <f t="shared" si="100"/>
        <v>217.99999999999329</v>
      </c>
      <c r="I513" s="10">
        <f t="shared" si="101"/>
        <v>450</v>
      </c>
      <c r="J513" s="24">
        <f t="shared" si="102"/>
        <v>5911159.3799998183</v>
      </c>
      <c r="L513" s="10"/>
      <c r="M513" s="10"/>
      <c r="O513" s="10"/>
      <c r="P513" s="24"/>
    </row>
    <row r="514" spans="1:18" x14ac:dyDescent="0.25">
      <c r="A514" s="1">
        <v>10.0399999999999</v>
      </c>
      <c r="B514" s="10">
        <f t="shared" si="94"/>
        <v>669.33333333332666</v>
      </c>
      <c r="C514" s="10">
        <f t="shared" si="95"/>
        <v>200</v>
      </c>
      <c r="D514" s="10">
        <f t="shared" si="96"/>
        <v>10</v>
      </c>
      <c r="E514" s="10">
        <f t="shared" si="97"/>
        <v>459.33333333332666</v>
      </c>
      <c r="F514" s="10">
        <f t="shared" si="98"/>
        <v>209.33333333332666</v>
      </c>
      <c r="G514" s="10">
        <f t="shared" si="99"/>
        <v>250</v>
      </c>
      <c r="H514" s="10">
        <f t="shared" si="100"/>
        <v>219.33333333332666</v>
      </c>
      <c r="I514" s="10">
        <f t="shared" si="101"/>
        <v>450</v>
      </c>
      <c r="J514" s="24">
        <f t="shared" si="102"/>
        <v>5947313.2599998191</v>
      </c>
      <c r="L514" s="10"/>
      <c r="M514" s="10"/>
      <c r="O514" s="10"/>
      <c r="P514" s="24"/>
    </row>
    <row r="515" spans="1:18" x14ac:dyDescent="0.25">
      <c r="A515" s="1">
        <v>10.059999999999899</v>
      </c>
      <c r="B515" s="10">
        <f t="shared" si="94"/>
        <v>670.66666666665992</v>
      </c>
      <c r="C515" s="10">
        <f t="shared" si="95"/>
        <v>200</v>
      </c>
      <c r="D515" s="10">
        <f t="shared" si="96"/>
        <v>10</v>
      </c>
      <c r="E515" s="10">
        <f t="shared" si="97"/>
        <v>460.66666666665992</v>
      </c>
      <c r="F515" s="10">
        <f t="shared" si="98"/>
        <v>210.66666666665992</v>
      </c>
      <c r="G515" s="10">
        <f t="shared" si="99"/>
        <v>250</v>
      </c>
      <c r="H515" s="10">
        <f t="shared" si="100"/>
        <v>220.66666666665992</v>
      </c>
      <c r="I515" s="10">
        <f t="shared" si="101"/>
        <v>450</v>
      </c>
      <c r="J515" s="24">
        <f t="shared" si="102"/>
        <v>5983467.1399998171</v>
      </c>
      <c r="L515" s="10"/>
      <c r="M515" s="10"/>
      <c r="O515" s="10"/>
      <c r="P515" s="24"/>
    </row>
    <row r="516" spans="1:18" x14ac:dyDescent="0.25">
      <c r="A516" s="1">
        <v>10.079999999999901</v>
      </c>
      <c r="B516" s="10">
        <f t="shared" si="94"/>
        <v>671.99999999999341</v>
      </c>
      <c r="C516" s="10">
        <f t="shared" si="95"/>
        <v>200</v>
      </c>
      <c r="D516" s="10">
        <f t="shared" si="96"/>
        <v>10</v>
      </c>
      <c r="E516" s="10">
        <f t="shared" si="97"/>
        <v>461.99999999999341</v>
      </c>
      <c r="F516" s="10">
        <f t="shared" si="98"/>
        <v>211.99999999999341</v>
      </c>
      <c r="G516" s="10">
        <f t="shared" si="99"/>
        <v>250</v>
      </c>
      <c r="H516" s="10">
        <f t="shared" si="100"/>
        <v>221.99999999999341</v>
      </c>
      <c r="I516" s="10">
        <f t="shared" si="101"/>
        <v>450</v>
      </c>
      <c r="J516" s="24">
        <f t="shared" si="102"/>
        <v>6019621.0199998207</v>
      </c>
      <c r="L516" s="10"/>
      <c r="M516" s="10"/>
      <c r="O516" s="10"/>
      <c r="P516" s="24"/>
    </row>
    <row r="517" spans="1:18" x14ac:dyDescent="0.25">
      <c r="A517" s="1">
        <v>10.0999999999999</v>
      </c>
      <c r="B517" s="10">
        <f t="shared" si="94"/>
        <v>673.33333333332666</v>
      </c>
      <c r="C517" s="10">
        <f t="shared" si="95"/>
        <v>200</v>
      </c>
      <c r="D517" s="10">
        <f t="shared" si="96"/>
        <v>10</v>
      </c>
      <c r="E517" s="10">
        <f t="shared" si="97"/>
        <v>463.33333333332666</v>
      </c>
      <c r="F517" s="10">
        <f t="shared" si="98"/>
        <v>213.33333333332666</v>
      </c>
      <c r="G517" s="10">
        <f t="shared" si="99"/>
        <v>250</v>
      </c>
      <c r="H517" s="10">
        <f t="shared" si="100"/>
        <v>223.33333333332666</v>
      </c>
      <c r="I517" s="10">
        <f t="shared" si="101"/>
        <v>450</v>
      </c>
      <c r="J517" s="24">
        <f t="shared" si="102"/>
        <v>6055774.8999998188</v>
      </c>
      <c r="L517" s="10"/>
      <c r="M517" s="10"/>
      <c r="O517" s="10"/>
      <c r="P517" s="24"/>
    </row>
    <row r="518" spans="1:18" x14ac:dyDescent="0.25">
      <c r="A518" s="1">
        <v>10.1199999999999</v>
      </c>
      <c r="B518" s="10">
        <f t="shared" si="94"/>
        <v>674.66666666665992</v>
      </c>
      <c r="C518" s="10">
        <f t="shared" si="95"/>
        <v>200</v>
      </c>
      <c r="D518" s="10">
        <f t="shared" si="96"/>
        <v>10</v>
      </c>
      <c r="E518" s="10">
        <f t="shared" si="97"/>
        <v>464.66666666665992</v>
      </c>
      <c r="F518" s="10">
        <f t="shared" si="98"/>
        <v>214.66666666665992</v>
      </c>
      <c r="G518" s="10">
        <f t="shared" si="99"/>
        <v>250</v>
      </c>
      <c r="H518" s="10">
        <f t="shared" si="100"/>
        <v>224.66666666665992</v>
      </c>
      <c r="I518" s="10">
        <f t="shared" si="101"/>
        <v>450</v>
      </c>
      <c r="J518" s="24">
        <f t="shared" si="102"/>
        <v>6091928.7799998168</v>
      </c>
      <c r="L518" s="10"/>
      <c r="M518" s="10"/>
      <c r="O518" s="10"/>
      <c r="P518" s="24"/>
    </row>
    <row r="519" spans="1:18" x14ac:dyDescent="0.25">
      <c r="A519" s="1">
        <v>10.139999999999899</v>
      </c>
      <c r="B519" s="10">
        <f t="shared" si="94"/>
        <v>675.99999999999329</v>
      </c>
      <c r="C519" s="10">
        <f t="shared" si="95"/>
        <v>200</v>
      </c>
      <c r="D519" s="10">
        <f t="shared" si="96"/>
        <v>10</v>
      </c>
      <c r="E519" s="10">
        <f t="shared" si="97"/>
        <v>465.99999999999329</v>
      </c>
      <c r="F519" s="10">
        <f t="shared" si="98"/>
        <v>215.99999999999329</v>
      </c>
      <c r="G519" s="10">
        <f t="shared" si="99"/>
        <v>250</v>
      </c>
      <c r="H519" s="10">
        <f t="shared" si="100"/>
        <v>225.99999999999329</v>
      </c>
      <c r="I519" s="10">
        <f t="shared" si="101"/>
        <v>450</v>
      </c>
      <c r="J519" s="24">
        <f t="shared" si="102"/>
        <v>6128082.6599998185</v>
      </c>
      <c r="L519" s="10"/>
      <c r="M519" s="10"/>
      <c r="O519" s="10"/>
      <c r="P519" s="24"/>
    </row>
    <row r="520" spans="1:18" x14ac:dyDescent="0.25">
      <c r="A520" s="1">
        <v>10.159999999999901</v>
      </c>
      <c r="B520" s="10">
        <f t="shared" si="94"/>
        <v>677.33333333332678</v>
      </c>
      <c r="C520" s="10">
        <f t="shared" si="95"/>
        <v>200</v>
      </c>
      <c r="D520" s="10">
        <f t="shared" si="96"/>
        <v>10</v>
      </c>
      <c r="E520" s="10">
        <f t="shared" si="97"/>
        <v>467.33333333332678</v>
      </c>
      <c r="F520" s="10">
        <f t="shared" si="98"/>
        <v>217.33333333332678</v>
      </c>
      <c r="G520" s="10">
        <f t="shared" si="99"/>
        <v>250</v>
      </c>
      <c r="H520" s="10">
        <f t="shared" si="100"/>
        <v>227.33333333332678</v>
      </c>
      <c r="I520" s="10">
        <f t="shared" si="101"/>
        <v>450</v>
      </c>
      <c r="J520" s="24">
        <f t="shared" si="102"/>
        <v>6164236.5399998222</v>
      </c>
      <c r="L520" s="10"/>
      <c r="M520" s="10"/>
      <c r="O520" s="10"/>
      <c r="P520" s="24"/>
    </row>
    <row r="521" spans="1:18" x14ac:dyDescent="0.25">
      <c r="A521" s="1">
        <v>10.1799999999999</v>
      </c>
      <c r="B521" s="10">
        <f t="shared" si="94"/>
        <v>678.66666666665992</v>
      </c>
      <c r="C521" s="10">
        <f t="shared" si="95"/>
        <v>200</v>
      </c>
      <c r="D521" s="10">
        <f t="shared" si="96"/>
        <v>10</v>
      </c>
      <c r="E521" s="10">
        <f t="shared" si="97"/>
        <v>468.66666666665992</v>
      </c>
      <c r="F521" s="10">
        <f t="shared" si="98"/>
        <v>218.66666666665992</v>
      </c>
      <c r="G521" s="10">
        <f t="shared" si="99"/>
        <v>250</v>
      </c>
      <c r="H521" s="10">
        <f t="shared" si="100"/>
        <v>228.66666666665992</v>
      </c>
      <c r="I521" s="10">
        <f t="shared" si="101"/>
        <v>450</v>
      </c>
      <c r="J521" s="24">
        <f t="shared" si="102"/>
        <v>6200390.4199998174</v>
      </c>
      <c r="L521" s="10"/>
      <c r="M521" s="10"/>
      <c r="O521" s="10"/>
      <c r="P521" s="24"/>
    </row>
    <row r="522" spans="1:18" x14ac:dyDescent="0.25">
      <c r="A522" s="1">
        <v>10.1999999999999</v>
      </c>
      <c r="B522" s="10">
        <f t="shared" si="94"/>
        <v>679.99999999999329</v>
      </c>
      <c r="C522" s="10">
        <f t="shared" si="95"/>
        <v>200</v>
      </c>
      <c r="D522" s="10">
        <f t="shared" si="96"/>
        <v>10</v>
      </c>
      <c r="E522" s="10">
        <f t="shared" si="97"/>
        <v>469.99999999999329</v>
      </c>
      <c r="F522" s="10">
        <f t="shared" si="98"/>
        <v>219.99999999999329</v>
      </c>
      <c r="G522" s="10">
        <f t="shared" si="99"/>
        <v>250</v>
      </c>
      <c r="H522" s="10">
        <f t="shared" si="100"/>
        <v>229.99999999999329</v>
      </c>
      <c r="I522" s="10">
        <f t="shared" si="101"/>
        <v>450</v>
      </c>
      <c r="J522" s="24">
        <f t="shared" si="102"/>
        <v>6236544.2999998182</v>
      </c>
      <c r="L522" s="10"/>
      <c r="M522" s="10"/>
      <c r="O522" s="10"/>
      <c r="P522" s="24"/>
    </row>
    <row r="523" spans="1:18" x14ac:dyDescent="0.25">
      <c r="A523" s="1">
        <v>10.219999999999899</v>
      </c>
      <c r="B523" s="10">
        <f t="shared" si="94"/>
        <v>681.33333333332666</v>
      </c>
      <c r="C523" s="10">
        <f t="shared" si="95"/>
        <v>200</v>
      </c>
      <c r="D523" s="10">
        <f t="shared" si="96"/>
        <v>10</v>
      </c>
      <c r="E523" s="10">
        <f t="shared" si="97"/>
        <v>471.33333333332666</v>
      </c>
      <c r="F523" s="10">
        <f t="shared" si="98"/>
        <v>221.33333333332666</v>
      </c>
      <c r="G523" s="10">
        <f t="shared" si="99"/>
        <v>250</v>
      </c>
      <c r="H523" s="10">
        <f t="shared" si="100"/>
        <v>231.33333333332666</v>
      </c>
      <c r="I523" s="10">
        <f t="shared" si="101"/>
        <v>450</v>
      </c>
      <c r="J523" s="24">
        <f t="shared" si="102"/>
        <v>6272698.179999819</v>
      </c>
      <c r="L523" s="10"/>
      <c r="M523" s="10"/>
      <c r="O523" s="10"/>
      <c r="P523" s="24"/>
    </row>
    <row r="524" spans="1:18" x14ac:dyDescent="0.25">
      <c r="A524" s="1">
        <v>10.239999999999901</v>
      </c>
      <c r="B524" s="10">
        <f t="shared" si="94"/>
        <v>682.66666666666003</v>
      </c>
      <c r="C524" s="10">
        <f t="shared" si="95"/>
        <v>200</v>
      </c>
      <c r="D524" s="10">
        <f t="shared" si="96"/>
        <v>10</v>
      </c>
      <c r="E524" s="10">
        <f t="shared" si="97"/>
        <v>472.66666666666003</v>
      </c>
      <c r="F524" s="10">
        <f t="shared" si="98"/>
        <v>222.66666666666003</v>
      </c>
      <c r="G524" s="10">
        <f t="shared" si="99"/>
        <v>250</v>
      </c>
      <c r="H524" s="10">
        <f t="shared" si="100"/>
        <v>232.66666666666003</v>
      </c>
      <c r="I524" s="10">
        <f t="shared" si="101"/>
        <v>450</v>
      </c>
      <c r="J524" s="24">
        <f t="shared" si="102"/>
        <v>6308852.0599998198</v>
      </c>
      <c r="L524" s="10"/>
      <c r="M524" s="10"/>
      <c r="O524" s="10"/>
      <c r="P524" s="24"/>
    </row>
    <row r="525" spans="1:18" x14ac:dyDescent="0.25">
      <c r="A525" s="1">
        <v>10.2599999999999</v>
      </c>
      <c r="B525" s="10">
        <f t="shared" si="94"/>
        <v>683.99999999999329</v>
      </c>
      <c r="C525" s="10">
        <f t="shared" si="95"/>
        <v>200</v>
      </c>
      <c r="D525" s="10">
        <f t="shared" si="96"/>
        <v>10</v>
      </c>
      <c r="E525" s="10">
        <f t="shared" si="97"/>
        <v>473.99999999999329</v>
      </c>
      <c r="F525" s="10">
        <f t="shared" si="98"/>
        <v>223.99999999999329</v>
      </c>
      <c r="G525" s="10">
        <f t="shared" si="99"/>
        <v>250</v>
      </c>
      <c r="H525" s="10">
        <f t="shared" si="100"/>
        <v>233.99999999999329</v>
      </c>
      <c r="I525" s="10">
        <f t="shared" si="101"/>
        <v>450</v>
      </c>
      <c r="J525" s="24">
        <f t="shared" si="102"/>
        <v>6345005.9399998179</v>
      </c>
      <c r="L525" s="10"/>
      <c r="M525" s="10"/>
      <c r="O525" s="10"/>
      <c r="P525" s="24"/>
    </row>
    <row r="526" spans="1:18" x14ac:dyDescent="0.25">
      <c r="A526" s="1"/>
      <c r="B526" s="10"/>
      <c r="C526" s="10"/>
      <c r="D526" s="10"/>
      <c r="E526" s="10"/>
      <c r="F526" s="10"/>
      <c r="G526" s="10"/>
      <c r="H526" s="10"/>
      <c r="I526" s="10"/>
      <c r="J526" s="24"/>
      <c r="L526" s="10"/>
      <c r="M526" s="10"/>
      <c r="O526" s="10"/>
      <c r="P526" s="24"/>
    </row>
    <row r="527" spans="1:18" x14ac:dyDescent="0.25">
      <c r="A527" s="1"/>
      <c r="B527" s="10"/>
      <c r="C527" s="10"/>
      <c r="D527" s="10"/>
      <c r="E527" s="10"/>
      <c r="F527" s="10"/>
      <c r="G527" s="10"/>
      <c r="H527" s="10"/>
      <c r="I527" s="10"/>
      <c r="J527" s="24"/>
      <c r="L527" s="10"/>
      <c r="M527" s="10"/>
      <c r="O527" s="10"/>
      <c r="P527" s="24"/>
    </row>
    <row r="528" spans="1:18" x14ac:dyDescent="0.25">
      <c r="A528" s="10"/>
      <c r="B528" s="11"/>
      <c r="C528" s="10"/>
      <c r="D528" s="17"/>
      <c r="E528" s="11"/>
      <c r="F528" s="11"/>
      <c r="G528" s="11"/>
      <c r="J528" s="9"/>
      <c r="K528" s="3"/>
      <c r="L528" s="3"/>
      <c r="M528" s="9"/>
      <c r="N528" s="3"/>
      <c r="O528" s="3"/>
      <c r="P528" s="3"/>
      <c r="Q528" s="3"/>
      <c r="R528" s="3"/>
    </row>
    <row r="529" spans="1:18" x14ac:dyDescent="0.25">
      <c r="A529" s="10"/>
      <c r="B529" s="11"/>
      <c r="C529" s="10"/>
      <c r="D529" s="17"/>
      <c r="E529" s="11"/>
      <c r="F529" s="11"/>
      <c r="G529" s="11"/>
      <c r="J529" s="9"/>
      <c r="K529" s="3"/>
      <c r="L529" s="3"/>
      <c r="M529" s="9"/>
      <c r="N529" s="3"/>
      <c r="O529" s="3"/>
      <c r="P529" s="3"/>
      <c r="Q529" s="3"/>
      <c r="R529" s="3"/>
    </row>
    <row r="530" spans="1:18" x14ac:dyDescent="0.25">
      <c r="A530" s="18" t="s">
        <v>54</v>
      </c>
      <c r="B530" s="25" t="s">
        <v>30</v>
      </c>
      <c r="C530" s="25" t="s">
        <v>31</v>
      </c>
      <c r="D530" s="25" t="s">
        <v>32</v>
      </c>
      <c r="E530" s="25" t="s">
        <v>33</v>
      </c>
      <c r="F530" s="25" t="s">
        <v>34</v>
      </c>
      <c r="G530" s="25" t="s">
        <v>35</v>
      </c>
      <c r="H530" s="26" t="s">
        <v>36</v>
      </c>
      <c r="I530" s="26" t="s">
        <v>37</v>
      </c>
      <c r="J530" s="25" t="s">
        <v>38</v>
      </c>
      <c r="K530" s="25"/>
      <c r="L530" s="25" t="s">
        <v>39</v>
      </c>
      <c r="M530" s="25" t="s">
        <v>40</v>
      </c>
      <c r="N530" s="25"/>
      <c r="O530" s="25" t="s">
        <v>41</v>
      </c>
      <c r="P530" s="27"/>
      <c r="Q530" s="3"/>
      <c r="R530" s="3"/>
    </row>
    <row r="531" spans="1:18" ht="71.25" x14ac:dyDescent="0.25">
      <c r="A531" s="21" t="s">
        <v>42</v>
      </c>
      <c r="B531" s="21" t="s">
        <v>43</v>
      </c>
      <c r="C531" s="12" t="s">
        <v>44</v>
      </c>
      <c r="D531" s="20" t="s">
        <v>45</v>
      </c>
      <c r="E531" s="21" t="s">
        <v>46</v>
      </c>
      <c r="F531" s="20" t="s">
        <v>55</v>
      </c>
      <c r="G531" s="12" t="s">
        <v>56</v>
      </c>
      <c r="H531" s="20" t="s">
        <v>49</v>
      </c>
      <c r="I531" s="12" t="s">
        <v>50</v>
      </c>
      <c r="J531" s="20" t="s">
        <v>51</v>
      </c>
      <c r="L531" s="20" t="s">
        <v>52</v>
      </c>
      <c r="M531" s="12" t="s">
        <v>53</v>
      </c>
      <c r="O531" s="20" t="s">
        <v>49</v>
      </c>
      <c r="P531" s="20" t="s">
        <v>51</v>
      </c>
      <c r="Q531" s="3"/>
      <c r="R531" s="3"/>
    </row>
    <row r="532" spans="1:18" x14ac:dyDescent="0.25">
      <c r="A532" s="1">
        <v>0.25</v>
      </c>
      <c r="B532" s="10">
        <f t="shared" ref="B532:B549" si="103">(A532*B$3)/B$2</f>
        <v>16.666666666666668</v>
      </c>
      <c r="C532" s="10">
        <f>IF(B532&lt;B$7+H$9,IF((B532-D532)&lt;0,0,B532-D532),B$7)</f>
        <v>0</v>
      </c>
      <c r="D532" s="10">
        <f>H$9</f>
        <v>30</v>
      </c>
      <c r="E532" s="10">
        <f>IF(B532-C532-D532&lt;0,0,B532-C532-D532)</f>
        <v>0</v>
      </c>
      <c r="F532" s="10">
        <f t="shared" ref="F532:F549" si="104">E532-G532</f>
        <v>0</v>
      </c>
      <c r="G532" s="10">
        <f t="shared" ref="G532:G549" si="105">IF((E532*C$8)&lt;$C$9,E532*C$8,$C$9)</f>
        <v>0</v>
      </c>
      <c r="H532" s="10">
        <f>D532+F532</f>
        <v>30</v>
      </c>
      <c r="I532" s="10">
        <f>C532+G532</f>
        <v>0</v>
      </c>
      <c r="J532" s="24">
        <f>H532*$B$13</f>
        <v>813462.3</v>
      </c>
      <c r="L532" s="10">
        <f t="shared" ref="L532:L549" si="106">(B$6-55)*B$11</f>
        <v>0</v>
      </c>
      <c r="M532" s="10">
        <f t="shared" ref="M532:M549" si="107">B$12*(B$6-55)</f>
        <v>0</v>
      </c>
      <c r="O532" s="10">
        <f>H532+L532</f>
        <v>30</v>
      </c>
      <c r="P532" s="24">
        <f>O532*$B$13</f>
        <v>813462.3</v>
      </c>
      <c r="Q532" s="3"/>
      <c r="R532" s="3"/>
    </row>
    <row r="533" spans="1:18" x14ac:dyDescent="0.25">
      <c r="A533" s="1">
        <v>0.5</v>
      </c>
      <c r="B533" s="10">
        <f t="shared" si="103"/>
        <v>33.333333333333336</v>
      </c>
      <c r="C533" s="10">
        <f t="shared" ref="C533:C549" si="108">IF(B533&lt;B$7+H$9,IF((B533-D533)&lt;0,0,B533-D533),B$7)</f>
        <v>3.3333333333333357</v>
      </c>
      <c r="D533" s="10">
        <f t="shared" ref="D533:D549" si="109">H$9</f>
        <v>30</v>
      </c>
      <c r="E533" s="10">
        <f t="shared" ref="E533:E549" si="110">IF(B533-C533-D533&lt;0,0,B533-C533-D533)</f>
        <v>0</v>
      </c>
      <c r="F533" s="10">
        <f t="shared" si="104"/>
        <v>0</v>
      </c>
      <c r="G533" s="10">
        <f t="shared" si="105"/>
        <v>0</v>
      </c>
      <c r="H533" s="10">
        <f t="shared" ref="H533:H549" si="111">D533+F533</f>
        <v>30</v>
      </c>
      <c r="I533" s="10">
        <f t="shared" ref="I533:I549" si="112">C533+G533</f>
        <v>3.3333333333333357</v>
      </c>
      <c r="J533" s="24">
        <f t="shared" ref="J533:J549" si="113">H533*$B$13</f>
        <v>813462.3</v>
      </c>
      <c r="L533" s="10">
        <f t="shared" si="106"/>
        <v>0</v>
      </c>
      <c r="M533" s="10">
        <f t="shared" si="107"/>
        <v>0</v>
      </c>
      <c r="O533" s="10">
        <f t="shared" ref="O533:O549" si="114">H533+L533</f>
        <v>30</v>
      </c>
      <c r="P533" s="24">
        <f t="shared" ref="P533:P549" si="115">O533*$B$13</f>
        <v>813462.3</v>
      </c>
    </row>
    <row r="534" spans="1:18" x14ac:dyDescent="0.25">
      <c r="A534" s="1">
        <v>1</v>
      </c>
      <c r="B534" s="10">
        <f t="shared" si="103"/>
        <v>66.666666666666671</v>
      </c>
      <c r="C534" s="10">
        <f t="shared" si="108"/>
        <v>36.666666666666671</v>
      </c>
      <c r="D534" s="10">
        <f t="shared" si="109"/>
        <v>30</v>
      </c>
      <c r="E534" s="10">
        <f t="shared" si="110"/>
        <v>0</v>
      </c>
      <c r="F534" s="10">
        <f t="shared" si="104"/>
        <v>0</v>
      </c>
      <c r="G534" s="10">
        <f t="shared" si="105"/>
        <v>0</v>
      </c>
      <c r="H534" s="10">
        <f t="shared" si="111"/>
        <v>30</v>
      </c>
      <c r="I534" s="10">
        <f t="shared" si="112"/>
        <v>36.666666666666671</v>
      </c>
      <c r="J534" s="24">
        <f t="shared" si="113"/>
        <v>813462.3</v>
      </c>
      <c r="L534" s="10">
        <f t="shared" si="106"/>
        <v>0</v>
      </c>
      <c r="M534" s="10">
        <f t="shared" si="107"/>
        <v>0</v>
      </c>
      <c r="O534" s="10">
        <f t="shared" si="114"/>
        <v>30</v>
      </c>
      <c r="P534" s="24">
        <f t="shared" si="115"/>
        <v>813462.3</v>
      </c>
    </row>
    <row r="535" spans="1:18" x14ac:dyDescent="0.25">
      <c r="A535" s="10">
        <v>2</v>
      </c>
      <c r="B535" s="10">
        <f t="shared" si="103"/>
        <v>133.33333333333334</v>
      </c>
      <c r="C535" s="10">
        <f t="shared" si="108"/>
        <v>103.33333333333334</v>
      </c>
      <c r="D535" s="10">
        <f t="shared" si="109"/>
        <v>30</v>
      </c>
      <c r="E535" s="10">
        <f t="shared" si="110"/>
        <v>0</v>
      </c>
      <c r="F535" s="10">
        <f t="shared" si="104"/>
        <v>0</v>
      </c>
      <c r="G535" s="10">
        <f t="shared" si="105"/>
        <v>0</v>
      </c>
      <c r="H535" s="10">
        <f t="shared" si="111"/>
        <v>30</v>
      </c>
      <c r="I535" s="10">
        <f t="shared" si="112"/>
        <v>103.33333333333334</v>
      </c>
      <c r="J535" s="24">
        <f t="shared" si="113"/>
        <v>813462.3</v>
      </c>
      <c r="L535" s="10">
        <f t="shared" si="106"/>
        <v>0</v>
      </c>
      <c r="M535" s="10">
        <f t="shared" si="107"/>
        <v>0</v>
      </c>
      <c r="O535" s="10">
        <f t="shared" si="114"/>
        <v>30</v>
      </c>
      <c r="P535" s="24">
        <f t="shared" si="115"/>
        <v>813462.3</v>
      </c>
    </row>
    <row r="536" spans="1:18" x14ac:dyDescent="0.25">
      <c r="A536" s="10">
        <v>3</v>
      </c>
      <c r="B536" s="10">
        <f t="shared" si="103"/>
        <v>200</v>
      </c>
      <c r="C536" s="10">
        <f t="shared" si="108"/>
        <v>170</v>
      </c>
      <c r="D536" s="10">
        <f t="shared" si="109"/>
        <v>30</v>
      </c>
      <c r="E536" s="10">
        <f t="shared" si="110"/>
        <v>0</v>
      </c>
      <c r="F536" s="10">
        <f t="shared" si="104"/>
        <v>0</v>
      </c>
      <c r="G536" s="10">
        <f t="shared" si="105"/>
        <v>0</v>
      </c>
      <c r="H536" s="10">
        <f t="shared" si="111"/>
        <v>30</v>
      </c>
      <c r="I536" s="10">
        <f t="shared" si="112"/>
        <v>170</v>
      </c>
      <c r="J536" s="24">
        <f t="shared" si="113"/>
        <v>813462.3</v>
      </c>
      <c r="L536" s="10">
        <f t="shared" si="106"/>
        <v>0</v>
      </c>
      <c r="M536" s="10">
        <f t="shared" si="107"/>
        <v>0</v>
      </c>
      <c r="O536" s="10">
        <f t="shared" si="114"/>
        <v>30</v>
      </c>
      <c r="P536" s="24">
        <f t="shared" si="115"/>
        <v>813462.3</v>
      </c>
    </row>
    <row r="537" spans="1:18" x14ac:dyDescent="0.25">
      <c r="A537" s="10">
        <v>4</v>
      </c>
      <c r="B537" s="10">
        <f t="shared" si="103"/>
        <v>266.66666666666669</v>
      </c>
      <c r="C537" s="10">
        <f t="shared" si="108"/>
        <v>200</v>
      </c>
      <c r="D537" s="10">
        <f t="shared" si="109"/>
        <v>30</v>
      </c>
      <c r="E537" s="10">
        <f t="shared" si="110"/>
        <v>36.666666666666686</v>
      </c>
      <c r="F537" s="10">
        <f t="shared" si="104"/>
        <v>18.333333333333343</v>
      </c>
      <c r="G537" s="10">
        <f t="shared" si="105"/>
        <v>18.333333333333343</v>
      </c>
      <c r="H537" s="10">
        <f t="shared" si="111"/>
        <v>48.333333333333343</v>
      </c>
      <c r="I537" s="10">
        <f t="shared" si="112"/>
        <v>218.33333333333334</v>
      </c>
      <c r="J537" s="24">
        <f t="shared" si="113"/>
        <v>1310578.1500000001</v>
      </c>
      <c r="L537" s="10">
        <f t="shared" si="106"/>
        <v>0</v>
      </c>
      <c r="M537" s="10">
        <f t="shared" si="107"/>
        <v>0</v>
      </c>
      <c r="O537" s="10">
        <f t="shared" si="114"/>
        <v>48.333333333333343</v>
      </c>
      <c r="P537" s="24">
        <f t="shared" si="115"/>
        <v>1310578.1500000001</v>
      </c>
    </row>
    <row r="538" spans="1:18" x14ac:dyDescent="0.25">
      <c r="A538" s="10">
        <v>5</v>
      </c>
      <c r="B538" s="10">
        <f t="shared" si="103"/>
        <v>333.33333333333331</v>
      </c>
      <c r="C538" s="10">
        <f t="shared" si="108"/>
        <v>200</v>
      </c>
      <c r="D538" s="10">
        <f t="shared" si="109"/>
        <v>30</v>
      </c>
      <c r="E538" s="10">
        <f t="shared" si="110"/>
        <v>103.33333333333331</v>
      </c>
      <c r="F538" s="10">
        <f t="shared" si="104"/>
        <v>51.666666666666657</v>
      </c>
      <c r="G538" s="10">
        <f t="shared" si="105"/>
        <v>51.666666666666657</v>
      </c>
      <c r="H538" s="10">
        <f t="shared" si="111"/>
        <v>81.666666666666657</v>
      </c>
      <c r="I538" s="10">
        <f t="shared" si="112"/>
        <v>251.66666666666666</v>
      </c>
      <c r="J538" s="24">
        <f t="shared" si="113"/>
        <v>2214425.15</v>
      </c>
      <c r="L538" s="10">
        <f t="shared" si="106"/>
        <v>0</v>
      </c>
      <c r="M538" s="10">
        <f t="shared" si="107"/>
        <v>0</v>
      </c>
      <c r="O538" s="10">
        <f t="shared" si="114"/>
        <v>81.666666666666657</v>
      </c>
      <c r="P538" s="24">
        <f t="shared" si="115"/>
        <v>2214425.15</v>
      </c>
    </row>
    <row r="539" spans="1:18" x14ac:dyDescent="0.25">
      <c r="A539" s="10">
        <v>6</v>
      </c>
      <c r="B539" s="10">
        <f>(A539*B$3)/B$2</f>
        <v>400</v>
      </c>
      <c r="C539" s="10">
        <f t="shared" si="108"/>
        <v>200</v>
      </c>
      <c r="D539" s="10">
        <f t="shared" si="109"/>
        <v>30</v>
      </c>
      <c r="E539" s="10">
        <f t="shared" si="110"/>
        <v>170</v>
      </c>
      <c r="F539" s="10">
        <f t="shared" si="104"/>
        <v>85</v>
      </c>
      <c r="G539" s="10">
        <f t="shared" si="105"/>
        <v>85</v>
      </c>
      <c r="H539" s="10">
        <f t="shared" si="111"/>
        <v>115</v>
      </c>
      <c r="I539" s="10">
        <f t="shared" si="112"/>
        <v>285</v>
      </c>
      <c r="J539" s="24">
        <f t="shared" si="113"/>
        <v>3118272.15</v>
      </c>
      <c r="L539" s="10">
        <f t="shared" si="106"/>
        <v>0</v>
      </c>
      <c r="M539" s="10">
        <f t="shared" si="107"/>
        <v>0</v>
      </c>
      <c r="O539" s="10">
        <f t="shared" si="114"/>
        <v>115</v>
      </c>
      <c r="P539" s="24">
        <f t="shared" si="115"/>
        <v>3118272.15</v>
      </c>
    </row>
    <row r="540" spans="1:18" x14ac:dyDescent="0.25">
      <c r="A540" s="13">
        <v>6.7</v>
      </c>
      <c r="B540" s="10">
        <f t="shared" si="103"/>
        <v>446.66666666666669</v>
      </c>
      <c r="C540" s="10">
        <f t="shared" si="108"/>
        <v>200</v>
      </c>
      <c r="D540" s="10">
        <f t="shared" si="109"/>
        <v>30</v>
      </c>
      <c r="E540" s="10">
        <f t="shared" si="110"/>
        <v>216.66666666666669</v>
      </c>
      <c r="F540" s="10">
        <f t="shared" si="104"/>
        <v>108.33333333333334</v>
      </c>
      <c r="G540" s="10">
        <f t="shared" si="105"/>
        <v>108.33333333333334</v>
      </c>
      <c r="H540" s="10">
        <f t="shared" si="111"/>
        <v>138.33333333333334</v>
      </c>
      <c r="I540" s="10">
        <f t="shared" si="112"/>
        <v>308.33333333333337</v>
      </c>
      <c r="J540" s="24">
        <f t="shared" si="113"/>
        <v>3750965.0500000003</v>
      </c>
      <c r="L540" s="10">
        <f t="shared" si="106"/>
        <v>0</v>
      </c>
      <c r="M540" s="10">
        <f t="shared" si="107"/>
        <v>0</v>
      </c>
      <c r="O540" s="10">
        <f t="shared" si="114"/>
        <v>138.33333333333334</v>
      </c>
      <c r="P540" s="24">
        <f t="shared" si="115"/>
        <v>3750965.0500000003</v>
      </c>
    </row>
    <row r="541" spans="1:18" x14ac:dyDescent="0.25">
      <c r="A541" s="10">
        <v>7</v>
      </c>
      <c r="B541" s="10">
        <f t="shared" si="103"/>
        <v>466.66666666666669</v>
      </c>
      <c r="C541" s="10">
        <f t="shared" si="108"/>
        <v>200</v>
      </c>
      <c r="D541" s="10">
        <f t="shared" si="109"/>
        <v>30</v>
      </c>
      <c r="E541" s="10">
        <f t="shared" si="110"/>
        <v>236.66666666666669</v>
      </c>
      <c r="F541" s="10">
        <f t="shared" si="104"/>
        <v>118.33333333333334</v>
      </c>
      <c r="G541" s="10">
        <f t="shared" si="105"/>
        <v>118.33333333333334</v>
      </c>
      <c r="H541" s="10">
        <f t="shared" si="111"/>
        <v>148.33333333333334</v>
      </c>
      <c r="I541" s="10">
        <f t="shared" si="112"/>
        <v>318.33333333333337</v>
      </c>
      <c r="J541" s="24">
        <f t="shared" si="113"/>
        <v>4022119.1500000004</v>
      </c>
      <c r="L541" s="10">
        <f t="shared" si="106"/>
        <v>0</v>
      </c>
      <c r="M541" s="10">
        <f t="shared" si="107"/>
        <v>0</v>
      </c>
      <c r="O541" s="10">
        <f t="shared" si="114"/>
        <v>148.33333333333334</v>
      </c>
      <c r="P541" s="24">
        <f t="shared" si="115"/>
        <v>4022119.1500000004</v>
      </c>
    </row>
    <row r="542" spans="1:18" x14ac:dyDescent="0.25">
      <c r="A542" s="10">
        <v>8</v>
      </c>
      <c r="B542" s="10">
        <f t="shared" si="103"/>
        <v>533.33333333333337</v>
      </c>
      <c r="C542" s="10">
        <f t="shared" si="108"/>
        <v>200</v>
      </c>
      <c r="D542" s="10">
        <f t="shared" si="109"/>
        <v>30</v>
      </c>
      <c r="E542" s="10">
        <f t="shared" si="110"/>
        <v>303.33333333333337</v>
      </c>
      <c r="F542" s="10">
        <f t="shared" si="104"/>
        <v>151.66666666666669</v>
      </c>
      <c r="G542" s="10">
        <f t="shared" si="105"/>
        <v>151.66666666666669</v>
      </c>
      <c r="H542" s="10">
        <f t="shared" si="111"/>
        <v>181.66666666666669</v>
      </c>
      <c r="I542" s="10">
        <f t="shared" si="112"/>
        <v>351.66666666666669</v>
      </c>
      <c r="J542" s="24">
        <f t="shared" si="113"/>
        <v>4925966.1500000004</v>
      </c>
      <c r="L542" s="10">
        <f t="shared" si="106"/>
        <v>0</v>
      </c>
      <c r="M542" s="10">
        <f t="shared" si="107"/>
        <v>0</v>
      </c>
      <c r="O542" s="10">
        <f t="shared" si="114"/>
        <v>181.66666666666669</v>
      </c>
      <c r="P542" s="24">
        <f t="shared" si="115"/>
        <v>4925966.1500000004</v>
      </c>
    </row>
    <row r="543" spans="1:18" x14ac:dyDescent="0.25">
      <c r="A543" s="10">
        <v>9</v>
      </c>
      <c r="B543" s="10">
        <f t="shared" si="103"/>
        <v>600</v>
      </c>
      <c r="C543" s="10">
        <f t="shared" si="108"/>
        <v>200</v>
      </c>
      <c r="D543" s="10">
        <f t="shared" si="109"/>
        <v>30</v>
      </c>
      <c r="E543" s="10">
        <f t="shared" si="110"/>
        <v>370</v>
      </c>
      <c r="F543" s="10">
        <f t="shared" si="104"/>
        <v>185</v>
      </c>
      <c r="G543" s="10">
        <f t="shared" si="105"/>
        <v>185</v>
      </c>
      <c r="H543" s="10">
        <f t="shared" si="111"/>
        <v>215</v>
      </c>
      <c r="I543" s="10">
        <f t="shared" si="112"/>
        <v>385</v>
      </c>
      <c r="J543" s="24">
        <f t="shared" si="113"/>
        <v>5829813.1500000004</v>
      </c>
      <c r="L543" s="10">
        <f t="shared" si="106"/>
        <v>0</v>
      </c>
      <c r="M543" s="10">
        <f t="shared" si="107"/>
        <v>0</v>
      </c>
      <c r="O543" s="10">
        <f t="shared" si="114"/>
        <v>215</v>
      </c>
      <c r="P543" s="24">
        <f t="shared" si="115"/>
        <v>5829813.1500000004</v>
      </c>
    </row>
    <row r="544" spans="1:18" x14ac:dyDescent="0.25">
      <c r="A544" s="10">
        <v>10</v>
      </c>
      <c r="B544" s="10">
        <f t="shared" si="103"/>
        <v>666.66666666666663</v>
      </c>
      <c r="C544" s="10">
        <f t="shared" si="108"/>
        <v>200</v>
      </c>
      <c r="D544" s="10">
        <f t="shared" si="109"/>
        <v>30</v>
      </c>
      <c r="E544" s="10">
        <f t="shared" si="110"/>
        <v>436.66666666666663</v>
      </c>
      <c r="F544" s="10">
        <f t="shared" si="104"/>
        <v>218.33333333333331</v>
      </c>
      <c r="G544" s="10">
        <f t="shared" si="105"/>
        <v>218.33333333333331</v>
      </c>
      <c r="H544" s="10">
        <f t="shared" si="111"/>
        <v>248.33333333333331</v>
      </c>
      <c r="I544" s="10">
        <f t="shared" si="112"/>
        <v>418.33333333333331</v>
      </c>
      <c r="J544" s="24">
        <f t="shared" si="113"/>
        <v>6733660.1499999994</v>
      </c>
      <c r="L544" s="10">
        <f t="shared" si="106"/>
        <v>0</v>
      </c>
      <c r="M544" s="10">
        <f t="shared" si="107"/>
        <v>0</v>
      </c>
      <c r="O544" s="10">
        <f t="shared" si="114"/>
        <v>248.33333333333331</v>
      </c>
      <c r="P544" s="24">
        <f t="shared" si="115"/>
        <v>6733660.1499999994</v>
      </c>
    </row>
    <row r="545" spans="1:16" x14ac:dyDescent="0.25">
      <c r="A545" s="10">
        <v>11</v>
      </c>
      <c r="B545" s="10">
        <f t="shared" si="103"/>
        <v>733.33333333333337</v>
      </c>
      <c r="C545" s="10">
        <f t="shared" si="108"/>
        <v>200</v>
      </c>
      <c r="D545" s="10">
        <f t="shared" si="109"/>
        <v>30</v>
      </c>
      <c r="E545" s="10">
        <f t="shared" si="110"/>
        <v>503.33333333333337</v>
      </c>
      <c r="F545" s="10">
        <f t="shared" si="104"/>
        <v>253.33333333333337</v>
      </c>
      <c r="G545" s="10">
        <f t="shared" si="105"/>
        <v>250</v>
      </c>
      <c r="H545" s="10">
        <f t="shared" si="111"/>
        <v>283.33333333333337</v>
      </c>
      <c r="I545" s="10">
        <f t="shared" si="112"/>
        <v>450</v>
      </c>
      <c r="J545" s="24">
        <f t="shared" si="113"/>
        <v>7682699.5000000009</v>
      </c>
      <c r="L545" s="10">
        <f t="shared" si="106"/>
        <v>0</v>
      </c>
      <c r="M545" s="10">
        <f t="shared" si="107"/>
        <v>0</v>
      </c>
      <c r="O545" s="10">
        <f t="shared" si="114"/>
        <v>283.33333333333337</v>
      </c>
      <c r="P545" s="24">
        <f t="shared" si="115"/>
        <v>7682699.5000000009</v>
      </c>
    </row>
    <row r="546" spans="1:16" x14ac:dyDescent="0.25">
      <c r="A546" s="10">
        <v>12</v>
      </c>
      <c r="B546" s="10">
        <f t="shared" si="103"/>
        <v>800</v>
      </c>
      <c r="C546" s="10">
        <f t="shared" si="108"/>
        <v>200</v>
      </c>
      <c r="D546" s="10">
        <f t="shared" si="109"/>
        <v>30</v>
      </c>
      <c r="E546" s="10">
        <f t="shared" si="110"/>
        <v>570</v>
      </c>
      <c r="F546" s="10">
        <f t="shared" si="104"/>
        <v>320</v>
      </c>
      <c r="G546" s="10">
        <f t="shared" si="105"/>
        <v>250</v>
      </c>
      <c r="H546" s="10">
        <f t="shared" si="111"/>
        <v>350</v>
      </c>
      <c r="I546" s="10">
        <f t="shared" si="112"/>
        <v>450</v>
      </c>
      <c r="J546" s="24">
        <f t="shared" si="113"/>
        <v>9490393.5</v>
      </c>
      <c r="L546" s="10">
        <f t="shared" si="106"/>
        <v>0</v>
      </c>
      <c r="M546" s="10">
        <f t="shared" si="107"/>
        <v>0</v>
      </c>
      <c r="O546" s="10">
        <f t="shared" si="114"/>
        <v>350</v>
      </c>
      <c r="P546" s="24">
        <f t="shared" si="115"/>
        <v>9490393.5</v>
      </c>
    </row>
    <row r="547" spans="1:16" x14ac:dyDescent="0.25">
      <c r="A547" s="10">
        <v>13</v>
      </c>
      <c r="B547" s="10">
        <f t="shared" si="103"/>
        <v>866.66666666666663</v>
      </c>
      <c r="C547" s="10">
        <f t="shared" si="108"/>
        <v>200</v>
      </c>
      <c r="D547" s="10">
        <f t="shared" si="109"/>
        <v>30</v>
      </c>
      <c r="E547" s="10">
        <f t="shared" si="110"/>
        <v>636.66666666666663</v>
      </c>
      <c r="F547" s="10">
        <f t="shared" si="104"/>
        <v>386.66666666666663</v>
      </c>
      <c r="G547" s="10">
        <f t="shared" si="105"/>
        <v>250</v>
      </c>
      <c r="H547" s="10">
        <f t="shared" si="111"/>
        <v>416.66666666666663</v>
      </c>
      <c r="I547" s="10">
        <f t="shared" si="112"/>
        <v>450</v>
      </c>
      <c r="J547" s="24">
        <f t="shared" si="113"/>
        <v>11298087.499999998</v>
      </c>
      <c r="L547" s="10">
        <f t="shared" si="106"/>
        <v>0</v>
      </c>
      <c r="M547" s="10">
        <f t="shared" si="107"/>
        <v>0</v>
      </c>
      <c r="O547" s="10">
        <f t="shared" si="114"/>
        <v>416.66666666666663</v>
      </c>
      <c r="P547" s="24">
        <f t="shared" si="115"/>
        <v>11298087.499999998</v>
      </c>
    </row>
    <row r="548" spans="1:16" x14ac:dyDescent="0.25">
      <c r="A548" s="10">
        <v>14</v>
      </c>
      <c r="B548" s="10">
        <f t="shared" si="103"/>
        <v>933.33333333333337</v>
      </c>
      <c r="C548" s="10">
        <f t="shared" si="108"/>
        <v>200</v>
      </c>
      <c r="D548" s="10">
        <f t="shared" si="109"/>
        <v>30</v>
      </c>
      <c r="E548" s="10">
        <f t="shared" si="110"/>
        <v>703.33333333333337</v>
      </c>
      <c r="F548" s="10">
        <f t="shared" si="104"/>
        <v>453.33333333333337</v>
      </c>
      <c r="G548" s="10">
        <f t="shared" si="105"/>
        <v>250</v>
      </c>
      <c r="H548" s="10">
        <f t="shared" si="111"/>
        <v>483.33333333333337</v>
      </c>
      <c r="I548" s="10">
        <f t="shared" si="112"/>
        <v>450</v>
      </c>
      <c r="J548" s="24">
        <f t="shared" si="113"/>
        <v>13105781.500000002</v>
      </c>
      <c r="L548" s="10">
        <f t="shared" si="106"/>
        <v>0</v>
      </c>
      <c r="M548" s="10">
        <f t="shared" si="107"/>
        <v>0</v>
      </c>
      <c r="O548" s="10">
        <f t="shared" si="114"/>
        <v>483.33333333333337</v>
      </c>
      <c r="P548" s="24">
        <f t="shared" si="115"/>
        <v>13105781.500000002</v>
      </c>
    </row>
    <row r="549" spans="1:16" x14ac:dyDescent="0.25">
      <c r="A549" s="10">
        <v>15</v>
      </c>
      <c r="B549" s="10">
        <f t="shared" si="103"/>
        <v>1000</v>
      </c>
      <c r="C549" s="10">
        <f t="shared" si="108"/>
        <v>200</v>
      </c>
      <c r="D549" s="10">
        <f t="shared" si="109"/>
        <v>30</v>
      </c>
      <c r="E549" s="10">
        <f t="shared" si="110"/>
        <v>770</v>
      </c>
      <c r="F549" s="10">
        <f t="shared" si="104"/>
        <v>520</v>
      </c>
      <c r="G549" s="10">
        <f t="shared" si="105"/>
        <v>250</v>
      </c>
      <c r="H549" s="10">
        <f t="shared" si="111"/>
        <v>550</v>
      </c>
      <c r="I549" s="10">
        <f t="shared" si="112"/>
        <v>450</v>
      </c>
      <c r="J549" s="24">
        <f t="shared" si="113"/>
        <v>14913475.5</v>
      </c>
      <c r="L549" s="10">
        <f t="shared" si="106"/>
        <v>0</v>
      </c>
      <c r="M549" s="10">
        <f t="shared" si="107"/>
        <v>0</v>
      </c>
      <c r="O549" s="10">
        <f t="shared" si="114"/>
        <v>550</v>
      </c>
      <c r="P549" s="24">
        <f t="shared" si="115"/>
        <v>14913475.5</v>
      </c>
    </row>
    <row r="552" spans="1:16" x14ac:dyDescent="0.25">
      <c r="A552" s="18" t="s">
        <v>57</v>
      </c>
      <c r="B552" s="25" t="s">
        <v>30</v>
      </c>
      <c r="C552" s="25" t="s">
        <v>31</v>
      </c>
      <c r="D552" s="25" t="s">
        <v>32</v>
      </c>
      <c r="E552" s="25" t="s">
        <v>33</v>
      </c>
      <c r="F552" s="25" t="s">
        <v>34</v>
      </c>
      <c r="G552" s="25" t="s">
        <v>35</v>
      </c>
      <c r="H552" s="26" t="s">
        <v>36</v>
      </c>
      <c r="I552" s="26" t="s">
        <v>37</v>
      </c>
      <c r="J552" s="25" t="s">
        <v>38</v>
      </c>
      <c r="K552" s="25"/>
      <c r="L552" s="25" t="s">
        <v>39</v>
      </c>
      <c r="M552" s="25" t="s">
        <v>40</v>
      </c>
      <c r="N552" s="25"/>
      <c r="O552" s="25" t="s">
        <v>41</v>
      </c>
      <c r="P552" s="27"/>
    </row>
    <row r="553" spans="1:16" ht="71.25" x14ac:dyDescent="0.25">
      <c r="A553" s="21" t="s">
        <v>42</v>
      </c>
      <c r="B553" s="21" t="s">
        <v>43</v>
      </c>
      <c r="C553" s="12" t="s">
        <v>44</v>
      </c>
      <c r="D553" s="20" t="s">
        <v>45</v>
      </c>
      <c r="E553" s="21" t="s">
        <v>46</v>
      </c>
      <c r="F553" s="20" t="s">
        <v>55</v>
      </c>
      <c r="G553" s="12" t="s">
        <v>56</v>
      </c>
      <c r="H553" s="20" t="s">
        <v>49</v>
      </c>
      <c r="I553" s="12" t="s">
        <v>50</v>
      </c>
      <c r="J553" s="20" t="s">
        <v>51</v>
      </c>
      <c r="L553" s="20" t="s">
        <v>52</v>
      </c>
      <c r="M553" s="12" t="s">
        <v>53</v>
      </c>
      <c r="O553" s="20" t="s">
        <v>49</v>
      </c>
      <c r="P553" s="20" t="s">
        <v>51</v>
      </c>
    </row>
    <row r="554" spans="1:16" x14ac:dyDescent="0.25">
      <c r="A554" s="1">
        <v>0.25</v>
      </c>
      <c r="B554" s="10">
        <f t="shared" ref="B554:B560" si="116">(A554*B$3)/B$2</f>
        <v>16.666666666666668</v>
      </c>
      <c r="C554" s="10">
        <f>IF(B554&lt;B$7+H$10,IF((B554-D554)&lt;0,0,B554-D554),B$7)</f>
        <v>0</v>
      </c>
      <c r="D554" s="10">
        <f>H$10</f>
        <v>50</v>
      </c>
      <c r="E554" s="10">
        <f>IF(B554-C554-D554&lt;0,0,B554-C554-D554)</f>
        <v>0</v>
      </c>
      <c r="F554" s="10">
        <f t="shared" ref="F554:F571" si="117">E554-G554</f>
        <v>0</v>
      </c>
      <c r="G554" s="10">
        <f t="shared" ref="G554:G571" si="118">IF((E554*C$8)&lt;$C$9,E554*C$8,$C$9)</f>
        <v>0</v>
      </c>
      <c r="H554" s="10">
        <f>D554+F554</f>
        <v>50</v>
      </c>
      <c r="I554" s="10">
        <f>C554+G554</f>
        <v>0</v>
      </c>
      <c r="J554" s="24">
        <f>H554*$B$13</f>
        <v>1355770.5</v>
      </c>
      <c r="L554" s="10">
        <f t="shared" ref="L554:L571" si="119">(B$6-55)*B$11</f>
        <v>0</v>
      </c>
      <c r="M554" s="10">
        <f t="shared" ref="M554:M571" si="120">B$12*(B$6-55)</f>
        <v>0</v>
      </c>
      <c r="O554" s="10">
        <f>H554+L554</f>
        <v>50</v>
      </c>
      <c r="P554" s="24">
        <f>O554*$B$13</f>
        <v>1355770.5</v>
      </c>
    </row>
    <row r="555" spans="1:16" x14ac:dyDescent="0.25">
      <c r="A555" s="1">
        <v>0.5</v>
      </c>
      <c r="B555" s="10">
        <f t="shared" si="116"/>
        <v>33.333333333333336</v>
      </c>
      <c r="C555" s="10">
        <f t="shared" ref="C555:C571" si="121">IF(B555&lt;B$7+H$10,IF((B555-D555)&lt;0,0,B555-D555),B$7)</f>
        <v>0</v>
      </c>
      <c r="D555" s="10">
        <f t="shared" ref="D555:D571" si="122">H$10</f>
        <v>50</v>
      </c>
      <c r="E555" s="10">
        <f t="shared" ref="E555:E571" si="123">IF(B555-C555-D555&lt;0,0,B555-C555-D555)</f>
        <v>0</v>
      </c>
      <c r="F555" s="10">
        <f t="shared" si="117"/>
        <v>0</v>
      </c>
      <c r="G555" s="10">
        <f t="shared" si="118"/>
        <v>0</v>
      </c>
      <c r="H555" s="10">
        <f t="shared" ref="H555:H571" si="124">D555+F555</f>
        <v>50</v>
      </c>
      <c r="I555" s="10">
        <f t="shared" ref="I555:I571" si="125">C555+G555</f>
        <v>0</v>
      </c>
      <c r="J555" s="24">
        <f t="shared" ref="J555:J571" si="126">H555*$B$13</f>
        <v>1355770.5</v>
      </c>
      <c r="L555" s="10">
        <f t="shared" si="119"/>
        <v>0</v>
      </c>
      <c r="M555" s="10">
        <f t="shared" si="120"/>
        <v>0</v>
      </c>
      <c r="O555" s="10">
        <f t="shared" ref="O555:O571" si="127">H555+L555</f>
        <v>50</v>
      </c>
      <c r="P555" s="24">
        <f t="shared" ref="P555:P571" si="128">O555*$B$13</f>
        <v>1355770.5</v>
      </c>
    </row>
    <row r="556" spans="1:16" x14ac:dyDescent="0.25">
      <c r="A556" s="1">
        <v>1</v>
      </c>
      <c r="B556" s="10">
        <f t="shared" si="116"/>
        <v>66.666666666666671</v>
      </c>
      <c r="C556" s="10">
        <f t="shared" si="121"/>
        <v>16.666666666666671</v>
      </c>
      <c r="D556" s="10">
        <f t="shared" si="122"/>
        <v>50</v>
      </c>
      <c r="E556" s="10">
        <f t="shared" si="123"/>
        <v>0</v>
      </c>
      <c r="F556" s="10">
        <f t="shared" si="117"/>
        <v>0</v>
      </c>
      <c r="G556" s="10">
        <f t="shared" si="118"/>
        <v>0</v>
      </c>
      <c r="H556" s="10">
        <f t="shared" si="124"/>
        <v>50</v>
      </c>
      <c r="I556" s="10">
        <f t="shared" si="125"/>
        <v>16.666666666666671</v>
      </c>
      <c r="J556" s="24">
        <f t="shared" si="126"/>
        <v>1355770.5</v>
      </c>
      <c r="L556" s="10">
        <f t="shared" si="119"/>
        <v>0</v>
      </c>
      <c r="M556" s="10">
        <f t="shared" si="120"/>
        <v>0</v>
      </c>
      <c r="O556" s="10">
        <f t="shared" si="127"/>
        <v>50</v>
      </c>
      <c r="P556" s="24">
        <f t="shared" si="128"/>
        <v>1355770.5</v>
      </c>
    </row>
    <row r="557" spans="1:16" x14ac:dyDescent="0.25">
      <c r="A557" s="10">
        <v>2</v>
      </c>
      <c r="B557" s="10">
        <f t="shared" si="116"/>
        <v>133.33333333333334</v>
      </c>
      <c r="C557" s="10">
        <f t="shared" si="121"/>
        <v>83.333333333333343</v>
      </c>
      <c r="D557" s="10">
        <f t="shared" si="122"/>
        <v>50</v>
      </c>
      <c r="E557" s="10">
        <f t="shared" si="123"/>
        <v>0</v>
      </c>
      <c r="F557" s="10">
        <f t="shared" si="117"/>
        <v>0</v>
      </c>
      <c r="G557" s="10">
        <f t="shared" si="118"/>
        <v>0</v>
      </c>
      <c r="H557" s="10">
        <f t="shared" si="124"/>
        <v>50</v>
      </c>
      <c r="I557" s="10">
        <f t="shared" si="125"/>
        <v>83.333333333333343</v>
      </c>
      <c r="J557" s="24">
        <f t="shared" si="126"/>
        <v>1355770.5</v>
      </c>
      <c r="L557" s="10">
        <f t="shared" si="119"/>
        <v>0</v>
      </c>
      <c r="M557" s="10">
        <f t="shared" si="120"/>
        <v>0</v>
      </c>
      <c r="O557" s="10">
        <f t="shared" si="127"/>
        <v>50</v>
      </c>
      <c r="P557" s="24">
        <f t="shared" si="128"/>
        <v>1355770.5</v>
      </c>
    </row>
    <row r="558" spans="1:16" x14ac:dyDescent="0.25">
      <c r="A558" s="10">
        <v>3</v>
      </c>
      <c r="B558" s="10">
        <f t="shared" si="116"/>
        <v>200</v>
      </c>
      <c r="C558" s="10">
        <f t="shared" si="121"/>
        <v>150</v>
      </c>
      <c r="D558" s="10">
        <f t="shared" si="122"/>
        <v>50</v>
      </c>
      <c r="E558" s="10">
        <f t="shared" si="123"/>
        <v>0</v>
      </c>
      <c r="F558" s="10">
        <f t="shared" si="117"/>
        <v>0</v>
      </c>
      <c r="G558" s="10">
        <f t="shared" si="118"/>
        <v>0</v>
      </c>
      <c r="H558" s="10">
        <f t="shared" si="124"/>
        <v>50</v>
      </c>
      <c r="I558" s="10">
        <f t="shared" si="125"/>
        <v>150</v>
      </c>
      <c r="J558" s="24">
        <f t="shared" si="126"/>
        <v>1355770.5</v>
      </c>
      <c r="L558" s="10">
        <f t="shared" si="119"/>
        <v>0</v>
      </c>
      <c r="M558" s="10">
        <f t="shared" si="120"/>
        <v>0</v>
      </c>
      <c r="O558" s="10">
        <f t="shared" si="127"/>
        <v>50</v>
      </c>
      <c r="P558" s="24">
        <f t="shared" si="128"/>
        <v>1355770.5</v>
      </c>
    </row>
    <row r="559" spans="1:16" x14ac:dyDescent="0.25">
      <c r="A559" s="10">
        <v>4</v>
      </c>
      <c r="B559" s="10">
        <f t="shared" si="116"/>
        <v>266.66666666666669</v>
      </c>
      <c r="C559" s="10">
        <f t="shared" si="121"/>
        <v>200</v>
      </c>
      <c r="D559" s="10">
        <f t="shared" si="122"/>
        <v>50</v>
      </c>
      <c r="E559" s="10">
        <f t="shared" si="123"/>
        <v>16.666666666666686</v>
      </c>
      <c r="F559" s="10">
        <f t="shared" si="117"/>
        <v>8.3333333333333428</v>
      </c>
      <c r="G559" s="10">
        <f t="shared" si="118"/>
        <v>8.3333333333333428</v>
      </c>
      <c r="H559" s="10">
        <f t="shared" si="124"/>
        <v>58.333333333333343</v>
      </c>
      <c r="I559" s="10">
        <f t="shared" si="125"/>
        <v>208.33333333333334</v>
      </c>
      <c r="J559" s="24">
        <f t="shared" si="126"/>
        <v>1581732.2500000002</v>
      </c>
      <c r="L559" s="10">
        <f t="shared" si="119"/>
        <v>0</v>
      </c>
      <c r="M559" s="10">
        <f t="shared" si="120"/>
        <v>0</v>
      </c>
      <c r="O559" s="10">
        <f t="shared" si="127"/>
        <v>58.333333333333343</v>
      </c>
      <c r="P559" s="24">
        <f t="shared" si="128"/>
        <v>1581732.2500000002</v>
      </c>
    </row>
    <row r="560" spans="1:16" x14ac:dyDescent="0.25">
      <c r="A560" s="10">
        <v>5</v>
      </c>
      <c r="B560" s="10">
        <f t="shared" si="116"/>
        <v>333.33333333333331</v>
      </c>
      <c r="C560" s="10">
        <f t="shared" si="121"/>
        <v>200</v>
      </c>
      <c r="D560" s="10">
        <f t="shared" si="122"/>
        <v>50</v>
      </c>
      <c r="E560" s="10">
        <f t="shared" si="123"/>
        <v>83.333333333333314</v>
      </c>
      <c r="F560" s="10">
        <f t="shared" si="117"/>
        <v>41.666666666666657</v>
      </c>
      <c r="G560" s="10">
        <f t="shared" si="118"/>
        <v>41.666666666666657</v>
      </c>
      <c r="H560" s="10">
        <f t="shared" si="124"/>
        <v>91.666666666666657</v>
      </c>
      <c r="I560" s="10">
        <f t="shared" si="125"/>
        <v>241.66666666666666</v>
      </c>
      <c r="J560" s="24">
        <f t="shared" si="126"/>
        <v>2485579.2499999995</v>
      </c>
      <c r="L560" s="10">
        <f t="shared" si="119"/>
        <v>0</v>
      </c>
      <c r="M560" s="10">
        <f t="shared" si="120"/>
        <v>0</v>
      </c>
      <c r="O560" s="10">
        <f t="shared" si="127"/>
        <v>91.666666666666657</v>
      </c>
      <c r="P560" s="24">
        <f t="shared" si="128"/>
        <v>2485579.2499999995</v>
      </c>
    </row>
    <row r="561" spans="1:16" x14ac:dyDescent="0.25">
      <c r="A561" s="10">
        <v>6</v>
      </c>
      <c r="B561" s="10">
        <f>(A561*B$3)/B$2</f>
        <v>400</v>
      </c>
      <c r="C561" s="10">
        <f t="shared" si="121"/>
        <v>200</v>
      </c>
      <c r="D561" s="10">
        <f t="shared" si="122"/>
        <v>50</v>
      </c>
      <c r="E561" s="10">
        <f t="shared" si="123"/>
        <v>150</v>
      </c>
      <c r="F561" s="10">
        <f t="shared" si="117"/>
        <v>75</v>
      </c>
      <c r="G561" s="10">
        <f t="shared" si="118"/>
        <v>75</v>
      </c>
      <c r="H561" s="10">
        <f t="shared" si="124"/>
        <v>125</v>
      </c>
      <c r="I561" s="10">
        <f t="shared" si="125"/>
        <v>275</v>
      </c>
      <c r="J561" s="24">
        <f t="shared" si="126"/>
        <v>3389426.25</v>
      </c>
      <c r="L561" s="10">
        <f t="shared" si="119"/>
        <v>0</v>
      </c>
      <c r="M561" s="10">
        <f t="shared" si="120"/>
        <v>0</v>
      </c>
      <c r="O561" s="10">
        <f t="shared" si="127"/>
        <v>125</v>
      </c>
      <c r="P561" s="24">
        <f t="shared" si="128"/>
        <v>3389426.25</v>
      </c>
    </row>
    <row r="562" spans="1:16" x14ac:dyDescent="0.25">
      <c r="A562" s="13">
        <v>6.7</v>
      </c>
      <c r="B562" s="10">
        <f t="shared" ref="B562:B571" si="129">(A562*B$3)/B$2</f>
        <v>446.66666666666669</v>
      </c>
      <c r="C562" s="10">
        <f t="shared" si="121"/>
        <v>200</v>
      </c>
      <c r="D562" s="10">
        <f t="shared" si="122"/>
        <v>50</v>
      </c>
      <c r="E562" s="10">
        <f t="shared" si="123"/>
        <v>196.66666666666669</v>
      </c>
      <c r="F562" s="10">
        <f t="shared" si="117"/>
        <v>98.333333333333343</v>
      </c>
      <c r="G562" s="10">
        <f t="shared" si="118"/>
        <v>98.333333333333343</v>
      </c>
      <c r="H562" s="10">
        <f t="shared" si="124"/>
        <v>148.33333333333334</v>
      </c>
      <c r="I562" s="10">
        <f t="shared" si="125"/>
        <v>298.33333333333337</v>
      </c>
      <c r="J562" s="24">
        <f t="shared" si="126"/>
        <v>4022119.1500000004</v>
      </c>
      <c r="L562" s="10">
        <f t="shared" si="119"/>
        <v>0</v>
      </c>
      <c r="M562" s="10">
        <f t="shared" si="120"/>
        <v>0</v>
      </c>
      <c r="O562" s="10">
        <f t="shared" si="127"/>
        <v>148.33333333333334</v>
      </c>
      <c r="P562" s="24">
        <f t="shared" si="128"/>
        <v>4022119.1500000004</v>
      </c>
    </row>
    <row r="563" spans="1:16" x14ac:dyDescent="0.25">
      <c r="A563" s="10">
        <v>7</v>
      </c>
      <c r="B563" s="10">
        <f t="shared" si="129"/>
        <v>466.66666666666669</v>
      </c>
      <c r="C563" s="10">
        <f t="shared" si="121"/>
        <v>200</v>
      </c>
      <c r="D563" s="10">
        <f t="shared" si="122"/>
        <v>50</v>
      </c>
      <c r="E563" s="10">
        <f t="shared" si="123"/>
        <v>216.66666666666669</v>
      </c>
      <c r="F563" s="10">
        <f t="shared" si="117"/>
        <v>108.33333333333334</v>
      </c>
      <c r="G563" s="10">
        <f t="shared" si="118"/>
        <v>108.33333333333334</v>
      </c>
      <c r="H563" s="10">
        <f t="shared" si="124"/>
        <v>158.33333333333334</v>
      </c>
      <c r="I563" s="10">
        <f t="shared" si="125"/>
        <v>308.33333333333337</v>
      </c>
      <c r="J563" s="24">
        <f t="shared" si="126"/>
        <v>4293273.25</v>
      </c>
      <c r="L563" s="10">
        <f t="shared" si="119"/>
        <v>0</v>
      </c>
      <c r="M563" s="10">
        <f t="shared" si="120"/>
        <v>0</v>
      </c>
      <c r="O563" s="10">
        <f t="shared" si="127"/>
        <v>158.33333333333334</v>
      </c>
      <c r="P563" s="24">
        <f t="shared" si="128"/>
        <v>4293273.25</v>
      </c>
    </row>
    <row r="564" spans="1:16" x14ac:dyDescent="0.25">
      <c r="A564" s="10">
        <v>8</v>
      </c>
      <c r="B564" s="10">
        <f t="shared" si="129"/>
        <v>533.33333333333337</v>
      </c>
      <c r="C564" s="10">
        <f t="shared" si="121"/>
        <v>200</v>
      </c>
      <c r="D564" s="10">
        <f t="shared" si="122"/>
        <v>50</v>
      </c>
      <c r="E564" s="10">
        <f t="shared" si="123"/>
        <v>283.33333333333337</v>
      </c>
      <c r="F564" s="10">
        <f t="shared" si="117"/>
        <v>141.66666666666669</v>
      </c>
      <c r="G564" s="10">
        <f t="shared" si="118"/>
        <v>141.66666666666669</v>
      </c>
      <c r="H564" s="10">
        <f t="shared" si="124"/>
        <v>191.66666666666669</v>
      </c>
      <c r="I564" s="10">
        <f t="shared" si="125"/>
        <v>341.66666666666669</v>
      </c>
      <c r="J564" s="24">
        <f t="shared" si="126"/>
        <v>5197120.2500000009</v>
      </c>
      <c r="L564" s="10">
        <f t="shared" si="119"/>
        <v>0</v>
      </c>
      <c r="M564" s="10">
        <f t="shared" si="120"/>
        <v>0</v>
      </c>
      <c r="O564" s="10">
        <f t="shared" si="127"/>
        <v>191.66666666666669</v>
      </c>
      <c r="P564" s="24">
        <f t="shared" si="128"/>
        <v>5197120.2500000009</v>
      </c>
    </row>
    <row r="565" spans="1:16" x14ac:dyDescent="0.25">
      <c r="A565" s="10">
        <v>9</v>
      </c>
      <c r="B565" s="10">
        <f t="shared" si="129"/>
        <v>600</v>
      </c>
      <c r="C565" s="10">
        <f t="shared" si="121"/>
        <v>200</v>
      </c>
      <c r="D565" s="10">
        <f t="shared" si="122"/>
        <v>50</v>
      </c>
      <c r="E565" s="10">
        <f t="shared" si="123"/>
        <v>350</v>
      </c>
      <c r="F565" s="10">
        <f t="shared" si="117"/>
        <v>175</v>
      </c>
      <c r="G565" s="10">
        <f t="shared" si="118"/>
        <v>175</v>
      </c>
      <c r="H565" s="10">
        <f t="shared" si="124"/>
        <v>225</v>
      </c>
      <c r="I565" s="10">
        <f t="shared" si="125"/>
        <v>375</v>
      </c>
      <c r="J565" s="24">
        <f t="shared" si="126"/>
        <v>6100967.25</v>
      </c>
      <c r="L565" s="10">
        <f t="shared" si="119"/>
        <v>0</v>
      </c>
      <c r="M565" s="10">
        <f t="shared" si="120"/>
        <v>0</v>
      </c>
      <c r="O565" s="10">
        <f t="shared" si="127"/>
        <v>225</v>
      </c>
      <c r="P565" s="24">
        <f t="shared" si="128"/>
        <v>6100967.25</v>
      </c>
    </row>
    <row r="566" spans="1:16" x14ac:dyDescent="0.25">
      <c r="A566" s="10">
        <v>10</v>
      </c>
      <c r="B566" s="10">
        <f t="shared" si="129"/>
        <v>666.66666666666663</v>
      </c>
      <c r="C566" s="10">
        <f t="shared" si="121"/>
        <v>200</v>
      </c>
      <c r="D566" s="10">
        <f t="shared" si="122"/>
        <v>50</v>
      </c>
      <c r="E566" s="10">
        <f t="shared" si="123"/>
        <v>416.66666666666663</v>
      </c>
      <c r="F566" s="10">
        <f t="shared" si="117"/>
        <v>208.33333333333331</v>
      </c>
      <c r="G566" s="10">
        <f t="shared" si="118"/>
        <v>208.33333333333331</v>
      </c>
      <c r="H566" s="10">
        <f t="shared" si="124"/>
        <v>258.33333333333331</v>
      </c>
      <c r="I566" s="10">
        <f t="shared" si="125"/>
        <v>408.33333333333331</v>
      </c>
      <c r="J566" s="24">
        <f t="shared" si="126"/>
        <v>7004814.2499999991</v>
      </c>
      <c r="L566" s="10">
        <f t="shared" si="119"/>
        <v>0</v>
      </c>
      <c r="M566" s="10">
        <f t="shared" si="120"/>
        <v>0</v>
      </c>
      <c r="O566" s="10">
        <f t="shared" si="127"/>
        <v>258.33333333333331</v>
      </c>
      <c r="P566" s="24">
        <f t="shared" si="128"/>
        <v>7004814.2499999991</v>
      </c>
    </row>
    <row r="567" spans="1:16" x14ac:dyDescent="0.25">
      <c r="A567" s="10">
        <v>11</v>
      </c>
      <c r="B567" s="10">
        <f t="shared" si="129"/>
        <v>733.33333333333337</v>
      </c>
      <c r="C567" s="10">
        <f t="shared" si="121"/>
        <v>200</v>
      </c>
      <c r="D567" s="10">
        <f t="shared" si="122"/>
        <v>50</v>
      </c>
      <c r="E567" s="10">
        <f t="shared" si="123"/>
        <v>483.33333333333337</v>
      </c>
      <c r="F567" s="10">
        <f t="shared" si="117"/>
        <v>241.66666666666669</v>
      </c>
      <c r="G567" s="10">
        <f t="shared" si="118"/>
        <v>241.66666666666669</v>
      </c>
      <c r="H567" s="10">
        <f t="shared" si="124"/>
        <v>291.66666666666669</v>
      </c>
      <c r="I567" s="10">
        <f t="shared" si="125"/>
        <v>441.66666666666669</v>
      </c>
      <c r="J567" s="24">
        <f t="shared" si="126"/>
        <v>7908661.2500000009</v>
      </c>
      <c r="L567" s="10">
        <f t="shared" si="119"/>
        <v>0</v>
      </c>
      <c r="M567" s="10">
        <f t="shared" si="120"/>
        <v>0</v>
      </c>
      <c r="O567" s="10">
        <f t="shared" si="127"/>
        <v>291.66666666666669</v>
      </c>
      <c r="P567" s="24">
        <f t="shared" si="128"/>
        <v>7908661.2500000009</v>
      </c>
    </row>
    <row r="568" spans="1:16" x14ac:dyDescent="0.25">
      <c r="A568" s="10">
        <v>12</v>
      </c>
      <c r="B568" s="10">
        <f t="shared" si="129"/>
        <v>800</v>
      </c>
      <c r="C568" s="10">
        <f t="shared" si="121"/>
        <v>200</v>
      </c>
      <c r="D568" s="10">
        <f t="shared" si="122"/>
        <v>50</v>
      </c>
      <c r="E568" s="10">
        <f t="shared" si="123"/>
        <v>550</v>
      </c>
      <c r="F568" s="10">
        <f t="shared" si="117"/>
        <v>300</v>
      </c>
      <c r="G568" s="10">
        <f t="shared" si="118"/>
        <v>250</v>
      </c>
      <c r="H568" s="10">
        <f t="shared" si="124"/>
        <v>350</v>
      </c>
      <c r="I568" s="10">
        <f t="shared" si="125"/>
        <v>450</v>
      </c>
      <c r="J568" s="24">
        <f t="shared" si="126"/>
        <v>9490393.5</v>
      </c>
      <c r="L568" s="10">
        <f t="shared" si="119"/>
        <v>0</v>
      </c>
      <c r="M568" s="10">
        <f t="shared" si="120"/>
        <v>0</v>
      </c>
      <c r="O568" s="10">
        <f t="shared" si="127"/>
        <v>350</v>
      </c>
      <c r="P568" s="24">
        <f t="shared" si="128"/>
        <v>9490393.5</v>
      </c>
    </row>
    <row r="569" spans="1:16" x14ac:dyDescent="0.25">
      <c r="A569" s="10">
        <v>13</v>
      </c>
      <c r="B569" s="10">
        <f t="shared" si="129"/>
        <v>866.66666666666663</v>
      </c>
      <c r="C569" s="10">
        <f t="shared" si="121"/>
        <v>200</v>
      </c>
      <c r="D569" s="10">
        <f t="shared" si="122"/>
        <v>50</v>
      </c>
      <c r="E569" s="10">
        <f t="shared" si="123"/>
        <v>616.66666666666663</v>
      </c>
      <c r="F569" s="10">
        <f t="shared" si="117"/>
        <v>366.66666666666663</v>
      </c>
      <c r="G569" s="10">
        <f t="shared" si="118"/>
        <v>250</v>
      </c>
      <c r="H569" s="10">
        <f t="shared" si="124"/>
        <v>416.66666666666663</v>
      </c>
      <c r="I569" s="10">
        <f t="shared" si="125"/>
        <v>450</v>
      </c>
      <c r="J569" s="24">
        <f t="shared" si="126"/>
        <v>11298087.499999998</v>
      </c>
      <c r="L569" s="10">
        <f t="shared" si="119"/>
        <v>0</v>
      </c>
      <c r="M569" s="10">
        <f t="shared" si="120"/>
        <v>0</v>
      </c>
      <c r="O569" s="10">
        <f t="shared" si="127"/>
        <v>416.66666666666663</v>
      </c>
      <c r="P569" s="24">
        <f t="shared" si="128"/>
        <v>11298087.499999998</v>
      </c>
    </row>
    <row r="570" spans="1:16" x14ac:dyDescent="0.25">
      <c r="A570" s="10">
        <v>14</v>
      </c>
      <c r="B570" s="10">
        <f t="shared" si="129"/>
        <v>933.33333333333337</v>
      </c>
      <c r="C570" s="10">
        <f t="shared" si="121"/>
        <v>200</v>
      </c>
      <c r="D570" s="10">
        <f t="shared" si="122"/>
        <v>50</v>
      </c>
      <c r="E570" s="10">
        <f t="shared" si="123"/>
        <v>683.33333333333337</v>
      </c>
      <c r="F570" s="10">
        <f t="shared" si="117"/>
        <v>433.33333333333337</v>
      </c>
      <c r="G570" s="10">
        <f t="shared" si="118"/>
        <v>250</v>
      </c>
      <c r="H570" s="10">
        <f t="shared" si="124"/>
        <v>483.33333333333337</v>
      </c>
      <c r="I570" s="10">
        <f t="shared" si="125"/>
        <v>450</v>
      </c>
      <c r="J570" s="24">
        <f t="shared" si="126"/>
        <v>13105781.500000002</v>
      </c>
      <c r="L570" s="10">
        <f t="shared" si="119"/>
        <v>0</v>
      </c>
      <c r="M570" s="10">
        <f t="shared" si="120"/>
        <v>0</v>
      </c>
      <c r="O570" s="10">
        <f t="shared" si="127"/>
        <v>483.33333333333337</v>
      </c>
      <c r="P570" s="24">
        <f t="shared" si="128"/>
        <v>13105781.500000002</v>
      </c>
    </row>
    <row r="571" spans="1:16" x14ac:dyDescent="0.25">
      <c r="A571" s="10">
        <v>15</v>
      </c>
      <c r="B571" s="10">
        <f t="shared" si="129"/>
        <v>1000</v>
      </c>
      <c r="C571" s="10">
        <f t="shared" si="121"/>
        <v>200</v>
      </c>
      <c r="D571" s="10">
        <f t="shared" si="122"/>
        <v>50</v>
      </c>
      <c r="E571" s="10">
        <f t="shared" si="123"/>
        <v>750</v>
      </c>
      <c r="F571" s="10">
        <f t="shared" si="117"/>
        <v>500</v>
      </c>
      <c r="G571" s="10">
        <f t="shared" si="118"/>
        <v>250</v>
      </c>
      <c r="H571" s="10">
        <f t="shared" si="124"/>
        <v>550</v>
      </c>
      <c r="I571" s="10">
        <f t="shared" si="125"/>
        <v>450</v>
      </c>
      <c r="J571" s="24">
        <f t="shared" si="126"/>
        <v>14913475.5</v>
      </c>
      <c r="L571" s="10">
        <f t="shared" si="119"/>
        <v>0</v>
      </c>
      <c r="M571" s="10">
        <f t="shared" si="120"/>
        <v>0</v>
      </c>
      <c r="O571" s="10">
        <f t="shared" si="127"/>
        <v>550</v>
      </c>
      <c r="P571" s="24">
        <f t="shared" si="128"/>
        <v>14913475.5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3"/>
  <sheetViews>
    <sheetView topLeftCell="C1" workbookViewId="0">
      <selection activeCell="G420" sqref="G420"/>
    </sheetView>
  </sheetViews>
  <sheetFormatPr baseColWidth="10" defaultColWidth="11.42578125" defaultRowHeight="15" x14ac:dyDescent="0.25"/>
  <cols>
    <col min="1" max="1" width="15.42578125" customWidth="1"/>
    <col min="3" max="3" width="15.140625" customWidth="1"/>
  </cols>
  <sheetData>
    <row r="1" spans="1:20" x14ac:dyDescent="0.25">
      <c r="A1" s="2"/>
      <c r="B1" s="19" t="s">
        <v>64</v>
      </c>
      <c r="C1" s="19" t="s">
        <v>65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66</v>
      </c>
    </row>
    <row r="2" spans="1:20" x14ac:dyDescent="0.25">
      <c r="A2" s="2"/>
      <c r="B2" s="19"/>
      <c r="C2" s="19"/>
      <c r="H2" t="s">
        <v>143</v>
      </c>
      <c r="K2" t="s">
        <v>144</v>
      </c>
      <c r="P2" s="2"/>
      <c r="Q2" s="2"/>
      <c r="R2" s="2"/>
      <c r="S2" s="2"/>
      <c r="T2" s="2"/>
    </row>
    <row r="3" spans="1:20" x14ac:dyDescent="0.25">
      <c r="A3" s="15">
        <v>0.4</v>
      </c>
      <c r="B3" s="19">
        <v>70</v>
      </c>
      <c r="C3" s="10">
        <v>32666.666666666668</v>
      </c>
      <c r="D3" s="10">
        <f>C3/B3</f>
        <v>466.66666666666669</v>
      </c>
      <c r="E3" s="53">
        <v>10</v>
      </c>
      <c r="F3" s="10">
        <v>250</v>
      </c>
      <c r="G3" s="10">
        <f>D3-E3-F3</f>
        <v>206.66666666666669</v>
      </c>
      <c r="H3" s="10">
        <f>G3*0.5</f>
        <v>103.33333333333334</v>
      </c>
      <c r="I3" s="53">
        <f>H3/4</f>
        <v>25.833333333333336</v>
      </c>
      <c r="J3" s="10">
        <f>H3-I3</f>
        <v>77.5</v>
      </c>
      <c r="K3" s="10">
        <f>G3/2</f>
        <v>103.33333333333334</v>
      </c>
      <c r="L3" s="53">
        <f>K3/2</f>
        <v>51.666666666666671</v>
      </c>
      <c r="M3" s="10">
        <f>K3-L3</f>
        <v>51.666666666666671</v>
      </c>
      <c r="N3" s="53">
        <f>E3+I3+L3</f>
        <v>87.5</v>
      </c>
      <c r="O3" s="10"/>
      <c r="P3" s="28">
        <v>17500</v>
      </c>
      <c r="Q3" s="28">
        <v>700</v>
      </c>
      <c r="R3" s="28">
        <v>3616.6666666666679</v>
      </c>
      <c r="S3" s="28">
        <v>10850</v>
      </c>
      <c r="T3" s="3">
        <v>32666.666666666668</v>
      </c>
    </row>
    <row r="4" spans="1:20" x14ac:dyDescent="0.25">
      <c r="A4" s="16" t="s">
        <v>21</v>
      </c>
      <c r="B4" s="19">
        <v>20</v>
      </c>
      <c r="C4" s="10">
        <v>9333.3333333333339</v>
      </c>
      <c r="D4" s="10">
        <f>C4/B4</f>
        <v>466.66666666666669</v>
      </c>
      <c r="E4" s="53">
        <v>30</v>
      </c>
      <c r="F4" s="10">
        <v>250</v>
      </c>
      <c r="G4" s="10">
        <f>D4-E4-F4</f>
        <v>186.66666666666669</v>
      </c>
      <c r="H4" s="10">
        <f>G4*0.5</f>
        <v>93.333333333333343</v>
      </c>
      <c r="I4" s="53">
        <f>H4/2</f>
        <v>46.666666666666671</v>
      </c>
      <c r="J4" s="10">
        <f>H4-I4</f>
        <v>46.666666666666671</v>
      </c>
      <c r="K4" s="10">
        <f>G4/2</f>
        <v>93.333333333333343</v>
      </c>
      <c r="L4" s="53">
        <f>K4/2</f>
        <v>46.666666666666671</v>
      </c>
      <c r="M4" s="10">
        <f>K4-L4</f>
        <v>46.666666666666671</v>
      </c>
      <c r="N4" s="53">
        <f>E4+I4+L4</f>
        <v>123.33333333333334</v>
      </c>
      <c r="O4" s="10"/>
      <c r="P4" s="28">
        <v>5000</v>
      </c>
      <c r="Q4" s="28">
        <v>600</v>
      </c>
      <c r="R4" s="28">
        <v>1866.666666666667</v>
      </c>
      <c r="S4" s="28">
        <v>1866.666666666667</v>
      </c>
      <c r="T4" s="3">
        <v>9333.3333333333339</v>
      </c>
    </row>
    <row r="5" spans="1:20" x14ac:dyDescent="0.25">
      <c r="A5" s="16" t="s">
        <v>22</v>
      </c>
      <c r="B5" s="19">
        <v>10</v>
      </c>
      <c r="C5" s="10">
        <v>4666.666666666667</v>
      </c>
      <c r="D5" s="10">
        <f>C5/B5</f>
        <v>466.66666666666669</v>
      </c>
      <c r="E5" s="53">
        <v>50</v>
      </c>
      <c r="F5" s="10">
        <v>250</v>
      </c>
      <c r="G5" s="10">
        <f>D5-E5-F5</f>
        <v>166.66666666666669</v>
      </c>
      <c r="H5" s="10">
        <f>G5*0.5</f>
        <v>83.333333333333343</v>
      </c>
      <c r="I5" s="53">
        <f>H5/2</f>
        <v>41.666666666666671</v>
      </c>
      <c r="J5" s="10">
        <f>H5-I5</f>
        <v>41.666666666666671</v>
      </c>
      <c r="K5" s="10">
        <f>G5/2</f>
        <v>83.333333333333343</v>
      </c>
      <c r="L5" s="53">
        <f>K5/2</f>
        <v>41.666666666666671</v>
      </c>
      <c r="M5" s="10">
        <f>K5-L5</f>
        <v>41.666666666666671</v>
      </c>
      <c r="N5" s="53">
        <f>E5+I5+L5</f>
        <v>133.33333333333334</v>
      </c>
      <c r="O5" s="10"/>
      <c r="P5" s="28">
        <v>2500</v>
      </c>
      <c r="Q5" s="28">
        <v>500</v>
      </c>
      <c r="R5" s="28">
        <v>833.33333333333348</v>
      </c>
      <c r="S5" s="28">
        <v>833.33333333333348</v>
      </c>
      <c r="T5" s="3">
        <v>4666.666666666667</v>
      </c>
    </row>
    <row r="6" spans="1:20" x14ac:dyDescent="0.25">
      <c r="A6" s="2"/>
      <c r="B6" s="16" t="s">
        <v>11</v>
      </c>
      <c r="C6" s="10">
        <v>46666.666666666664</v>
      </c>
      <c r="P6" s="3">
        <v>25000</v>
      </c>
      <c r="Q6" s="3">
        <v>1800</v>
      </c>
      <c r="R6" s="3">
        <v>6316.6666666666679</v>
      </c>
      <c r="S6" s="3">
        <v>13550.000000000002</v>
      </c>
      <c r="T6" s="3">
        <v>46666.666666666672</v>
      </c>
    </row>
    <row r="7" spans="1:20" x14ac:dyDescent="0.25">
      <c r="A7" s="2"/>
      <c r="B7" s="2"/>
      <c r="C7" s="50">
        <v>1265385800</v>
      </c>
      <c r="P7" s="2"/>
      <c r="Q7" s="3">
        <v>19866.666666666664</v>
      </c>
      <c r="R7" s="30">
        <v>0.31795302013422827</v>
      </c>
      <c r="S7" s="30">
        <v>0.68204697986577201</v>
      </c>
      <c r="T7" s="2"/>
    </row>
    <row r="9" spans="1:20" x14ac:dyDescent="0.25">
      <c r="F9" s="52">
        <v>20</v>
      </c>
    </row>
    <row r="11" spans="1:20" x14ac:dyDescent="0.25">
      <c r="E11">
        <v>160</v>
      </c>
      <c r="F11">
        <v>0.375</v>
      </c>
    </row>
    <row r="13" spans="1:20" x14ac:dyDescent="0.25">
      <c r="F13">
        <f>F11*F9</f>
        <v>7.5</v>
      </c>
      <c r="G13">
        <f>E11-F13</f>
        <v>152.5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7:E8"/>
  <sheetViews>
    <sheetView workbookViewId="0">
      <selection activeCell="G420" sqref="G420"/>
    </sheetView>
  </sheetViews>
  <sheetFormatPr baseColWidth="10" defaultColWidth="11.42578125" defaultRowHeight="15" x14ac:dyDescent="0.25"/>
  <sheetData>
    <row r="7" spans="3:5" x14ac:dyDescent="0.25">
      <c r="C7" t="s">
        <v>145</v>
      </c>
      <c r="D7">
        <v>70</v>
      </c>
      <c r="E7">
        <v>10</v>
      </c>
    </row>
    <row r="8" spans="3:5" x14ac:dyDescent="0.25">
      <c r="C8" t="s">
        <v>146</v>
      </c>
      <c r="D8">
        <v>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V107"/>
  <sheetViews>
    <sheetView topLeftCell="I1" zoomScale="70" zoomScaleNormal="70" workbookViewId="0">
      <selection activeCell="G420" sqref="G420"/>
    </sheetView>
  </sheetViews>
  <sheetFormatPr baseColWidth="10" defaultColWidth="11.42578125" defaultRowHeight="14.25" x14ac:dyDescent="0.25"/>
  <cols>
    <col min="1" max="16384" width="11.42578125" style="19"/>
  </cols>
  <sheetData>
    <row r="4" spans="1:22" x14ac:dyDescent="0.25">
      <c r="H4" s="34">
        <v>2</v>
      </c>
    </row>
    <row r="5" spans="1:22" x14ac:dyDescent="0.25">
      <c r="A5" s="19" t="s">
        <v>147</v>
      </c>
      <c r="B5" s="19" t="s">
        <v>148</v>
      </c>
      <c r="C5" s="35">
        <f>E5+((B7*B7)/30)</f>
        <v>753.33333333333337</v>
      </c>
      <c r="D5" s="19" t="s">
        <v>148</v>
      </c>
      <c r="E5" s="19">
        <f>O15</f>
        <v>750</v>
      </c>
      <c r="F5" s="33" t="s">
        <v>149</v>
      </c>
      <c r="G5" s="19" t="s">
        <v>77</v>
      </c>
      <c r="S5" s="19">
        <v>40</v>
      </c>
    </row>
    <row r="6" spans="1:22" x14ac:dyDescent="0.25">
      <c r="G6" s="19">
        <f>P15</f>
        <v>30</v>
      </c>
      <c r="S6" s="19">
        <f>S5</f>
        <v>40</v>
      </c>
      <c r="T6" s="19">
        <f>S5</f>
        <v>40</v>
      </c>
      <c r="U6" s="19">
        <f>S6*T6</f>
        <v>1600</v>
      </c>
      <c r="V6" s="19">
        <f>U6/U7</f>
        <v>160</v>
      </c>
    </row>
    <row r="7" spans="1:22" x14ac:dyDescent="0.25">
      <c r="A7" s="19" t="s">
        <v>77</v>
      </c>
      <c r="B7" s="19">
        <v>10</v>
      </c>
      <c r="S7" s="206">
        <v>10</v>
      </c>
      <c r="T7" s="206"/>
      <c r="U7" s="19">
        <f>S7</f>
        <v>10</v>
      </c>
    </row>
    <row r="11" spans="1:22" ht="57" x14ac:dyDescent="0.25">
      <c r="A11" s="32" t="s">
        <v>150</v>
      </c>
      <c r="B11" s="32" t="s">
        <v>45</v>
      </c>
      <c r="C11" s="32" t="s">
        <v>151</v>
      </c>
      <c r="D11" s="32" t="s">
        <v>152</v>
      </c>
      <c r="E11" s="32" t="s">
        <v>153</v>
      </c>
      <c r="F11" s="32" t="s">
        <v>154</v>
      </c>
      <c r="G11" s="32" t="s">
        <v>155</v>
      </c>
    </row>
    <row r="12" spans="1:22" x14ac:dyDescent="0.25">
      <c r="A12" s="32">
        <v>750</v>
      </c>
      <c r="B12" s="32">
        <v>10</v>
      </c>
      <c r="C12" s="32">
        <v>30</v>
      </c>
      <c r="D12" s="32">
        <v>150</v>
      </c>
      <c r="E12" s="32">
        <v>60</v>
      </c>
      <c r="F12" s="32">
        <v>180</v>
      </c>
      <c r="G12" s="32">
        <v>1180</v>
      </c>
    </row>
    <row r="15" spans="1:22" x14ac:dyDescent="0.25">
      <c r="B15" s="19">
        <v>10</v>
      </c>
      <c r="D15" s="19">
        <v>5</v>
      </c>
      <c r="F15" s="19">
        <v>3</v>
      </c>
      <c r="O15" s="19">
        <v>750</v>
      </c>
      <c r="P15" s="19">
        <v>30</v>
      </c>
    </row>
    <row r="16" spans="1:22" ht="57" x14ac:dyDescent="0.25">
      <c r="A16" s="32" t="s">
        <v>150</v>
      </c>
      <c r="B16" s="32" t="s">
        <v>45</v>
      </c>
      <c r="C16" s="32" t="s">
        <v>151</v>
      </c>
      <c r="D16" s="32" t="s">
        <v>152</v>
      </c>
      <c r="E16" s="32" t="s">
        <v>156</v>
      </c>
      <c r="F16" s="32" t="s">
        <v>154</v>
      </c>
      <c r="G16" s="32" t="s">
        <v>157</v>
      </c>
      <c r="I16" s="32" t="s">
        <v>158</v>
      </c>
      <c r="J16" s="32" t="s">
        <v>150</v>
      </c>
      <c r="K16" s="32" t="s">
        <v>159</v>
      </c>
      <c r="L16" s="32" t="s">
        <v>160</v>
      </c>
      <c r="N16" s="32" t="s">
        <v>158</v>
      </c>
      <c r="O16" s="32" t="s">
        <v>150</v>
      </c>
      <c r="P16" s="32" t="s">
        <v>159</v>
      </c>
      <c r="R16" s="19" t="s">
        <v>161</v>
      </c>
      <c r="S16" s="19" t="s">
        <v>162</v>
      </c>
    </row>
    <row r="17" spans="1:19" x14ac:dyDescent="0.25">
      <c r="A17" s="32">
        <v>750</v>
      </c>
      <c r="B17" s="32">
        <f>B$15</f>
        <v>10</v>
      </c>
      <c r="C17" s="32">
        <v>0</v>
      </c>
      <c r="D17" s="32">
        <v>0</v>
      </c>
      <c r="E17" s="32">
        <v>0</v>
      </c>
      <c r="F17" s="32">
        <v>0</v>
      </c>
      <c r="G17" s="32">
        <f>SUM(A17:F17)</f>
        <v>760</v>
      </c>
      <c r="I17" s="10">
        <f>SUM(J17:L17)</f>
        <v>760</v>
      </c>
      <c r="J17" s="10">
        <f>A17</f>
        <v>750</v>
      </c>
      <c r="K17" s="10">
        <f>B17+C17+E17</f>
        <v>10</v>
      </c>
      <c r="L17" s="10">
        <f>D17+F17</f>
        <v>0</v>
      </c>
      <c r="N17" s="10">
        <f t="shared" ref="N17:N48" si="0">SUM(O17:P17)</f>
        <v>763.33333333333337</v>
      </c>
      <c r="O17" s="10">
        <f>O$15+((P17*P17)/P$15)</f>
        <v>753.33333333333337</v>
      </c>
      <c r="P17" s="10">
        <f>K17</f>
        <v>10</v>
      </c>
      <c r="R17" s="10">
        <f>J17+L17</f>
        <v>750</v>
      </c>
      <c r="S17" s="10">
        <f>O17</f>
        <v>753.33333333333337</v>
      </c>
    </row>
    <row r="18" spans="1:19" x14ac:dyDescent="0.25">
      <c r="A18" s="32">
        <v>750</v>
      </c>
      <c r="B18" s="32">
        <f t="shared" ref="B18:B81" si="1">B$15</f>
        <v>10</v>
      </c>
      <c r="C18" s="19">
        <v>1</v>
      </c>
      <c r="D18" s="19">
        <f>C18*D$15</f>
        <v>5</v>
      </c>
      <c r="E18" s="32">
        <v>0</v>
      </c>
      <c r="F18" s="32">
        <v>0</v>
      </c>
      <c r="G18" s="32">
        <f t="shared" ref="G18:G81" si="2">SUM(A18:F18)</f>
        <v>766</v>
      </c>
      <c r="I18" s="10">
        <f t="shared" ref="I18:I81" si="3">SUM(J18:L18)</f>
        <v>766</v>
      </c>
      <c r="J18" s="10">
        <f t="shared" ref="J18:J81" si="4">A18</f>
        <v>750</v>
      </c>
      <c r="K18" s="10">
        <f t="shared" ref="K18:K81" si="5">B18+C18+E18</f>
        <v>11</v>
      </c>
      <c r="L18" s="10">
        <f t="shared" ref="L18:L81" si="6">D18+F18</f>
        <v>5</v>
      </c>
      <c r="N18" s="10">
        <f t="shared" si="0"/>
        <v>765.0333333333333</v>
      </c>
      <c r="O18" s="10">
        <f t="shared" ref="O18:O81" si="7">O$15+((P18*P18)/P$15)</f>
        <v>754.0333333333333</v>
      </c>
      <c r="P18" s="10">
        <f t="shared" ref="P18:P81" si="8">K18</f>
        <v>11</v>
      </c>
      <c r="R18" s="10">
        <f t="shared" ref="R18:R81" si="9">J18+L18</f>
        <v>755</v>
      </c>
      <c r="S18" s="10">
        <f t="shared" ref="S18:S81" si="10">O18</f>
        <v>754.0333333333333</v>
      </c>
    </row>
    <row r="19" spans="1:19" x14ac:dyDescent="0.25">
      <c r="A19" s="32">
        <v>750</v>
      </c>
      <c r="B19" s="32">
        <f t="shared" si="1"/>
        <v>10</v>
      </c>
      <c r="C19" s="19">
        <v>2</v>
      </c>
      <c r="D19" s="19">
        <f t="shared" ref="D19:D82" si="11">C19*D$15</f>
        <v>10</v>
      </c>
      <c r="E19" s="32">
        <v>0</v>
      </c>
      <c r="F19" s="32">
        <v>0</v>
      </c>
      <c r="G19" s="32">
        <f t="shared" si="2"/>
        <v>772</v>
      </c>
      <c r="I19" s="10">
        <f t="shared" si="3"/>
        <v>772</v>
      </c>
      <c r="J19" s="10">
        <f t="shared" si="4"/>
        <v>750</v>
      </c>
      <c r="K19" s="10">
        <f t="shared" si="5"/>
        <v>12</v>
      </c>
      <c r="L19" s="10">
        <f t="shared" si="6"/>
        <v>10</v>
      </c>
      <c r="N19" s="10">
        <f t="shared" si="0"/>
        <v>766.8</v>
      </c>
      <c r="O19" s="10">
        <f t="shared" si="7"/>
        <v>754.8</v>
      </c>
      <c r="P19" s="10">
        <f t="shared" si="8"/>
        <v>12</v>
      </c>
      <c r="R19" s="10">
        <f t="shared" si="9"/>
        <v>760</v>
      </c>
      <c r="S19" s="10">
        <f t="shared" si="10"/>
        <v>754.8</v>
      </c>
    </row>
    <row r="20" spans="1:19" x14ac:dyDescent="0.25">
      <c r="A20" s="32">
        <v>750</v>
      </c>
      <c r="B20" s="32">
        <f t="shared" si="1"/>
        <v>10</v>
      </c>
      <c r="C20" s="19">
        <v>3</v>
      </c>
      <c r="D20" s="19">
        <f t="shared" si="11"/>
        <v>15</v>
      </c>
      <c r="E20" s="32">
        <v>0</v>
      </c>
      <c r="F20" s="32">
        <v>0</v>
      </c>
      <c r="G20" s="32">
        <f t="shared" si="2"/>
        <v>778</v>
      </c>
      <c r="I20" s="10">
        <f t="shared" si="3"/>
        <v>778</v>
      </c>
      <c r="J20" s="10">
        <f t="shared" si="4"/>
        <v>750</v>
      </c>
      <c r="K20" s="10">
        <f t="shared" si="5"/>
        <v>13</v>
      </c>
      <c r="L20" s="10">
        <f t="shared" si="6"/>
        <v>15</v>
      </c>
      <c r="N20" s="10">
        <f t="shared" si="0"/>
        <v>768.63333333333333</v>
      </c>
      <c r="O20" s="10">
        <f t="shared" si="7"/>
        <v>755.63333333333333</v>
      </c>
      <c r="P20" s="10">
        <f t="shared" si="8"/>
        <v>13</v>
      </c>
      <c r="R20" s="10">
        <f t="shared" si="9"/>
        <v>765</v>
      </c>
      <c r="S20" s="10">
        <f t="shared" si="10"/>
        <v>755.63333333333333</v>
      </c>
    </row>
    <row r="21" spans="1:19" x14ac:dyDescent="0.25">
      <c r="A21" s="32">
        <v>750</v>
      </c>
      <c r="B21" s="32">
        <f t="shared" si="1"/>
        <v>10</v>
      </c>
      <c r="C21" s="19">
        <v>4</v>
      </c>
      <c r="D21" s="19">
        <f t="shared" si="11"/>
        <v>20</v>
      </c>
      <c r="E21" s="32">
        <v>0</v>
      </c>
      <c r="F21" s="32">
        <v>0</v>
      </c>
      <c r="G21" s="32">
        <f t="shared" si="2"/>
        <v>784</v>
      </c>
      <c r="I21" s="10">
        <f t="shared" si="3"/>
        <v>784</v>
      </c>
      <c r="J21" s="10">
        <f t="shared" si="4"/>
        <v>750</v>
      </c>
      <c r="K21" s="10">
        <f t="shared" si="5"/>
        <v>14</v>
      </c>
      <c r="L21" s="10">
        <f t="shared" si="6"/>
        <v>20</v>
      </c>
      <c r="N21" s="10">
        <f t="shared" si="0"/>
        <v>770.5333333333333</v>
      </c>
      <c r="O21" s="10">
        <f t="shared" si="7"/>
        <v>756.5333333333333</v>
      </c>
      <c r="P21" s="10">
        <f t="shared" si="8"/>
        <v>14</v>
      </c>
      <c r="R21" s="10">
        <f t="shared" si="9"/>
        <v>770</v>
      </c>
      <c r="S21" s="10">
        <f t="shared" si="10"/>
        <v>756.5333333333333</v>
      </c>
    </row>
    <row r="22" spans="1:19" x14ac:dyDescent="0.25">
      <c r="A22" s="32">
        <v>750</v>
      </c>
      <c r="B22" s="32">
        <f t="shared" si="1"/>
        <v>10</v>
      </c>
      <c r="C22" s="19">
        <v>5</v>
      </c>
      <c r="D22" s="19">
        <f t="shared" si="11"/>
        <v>25</v>
      </c>
      <c r="E22" s="32">
        <v>0</v>
      </c>
      <c r="F22" s="32">
        <v>0</v>
      </c>
      <c r="G22" s="32">
        <f t="shared" si="2"/>
        <v>790</v>
      </c>
      <c r="I22" s="10">
        <f t="shared" si="3"/>
        <v>790</v>
      </c>
      <c r="J22" s="10">
        <f t="shared" si="4"/>
        <v>750</v>
      </c>
      <c r="K22" s="10">
        <f t="shared" si="5"/>
        <v>15</v>
      </c>
      <c r="L22" s="10">
        <f t="shared" si="6"/>
        <v>25</v>
      </c>
      <c r="N22" s="10">
        <f t="shared" si="0"/>
        <v>772.5</v>
      </c>
      <c r="O22" s="10">
        <f t="shared" si="7"/>
        <v>757.5</v>
      </c>
      <c r="P22" s="10">
        <f t="shared" si="8"/>
        <v>15</v>
      </c>
      <c r="R22" s="10">
        <f t="shared" si="9"/>
        <v>775</v>
      </c>
      <c r="S22" s="10">
        <f t="shared" si="10"/>
        <v>757.5</v>
      </c>
    </row>
    <row r="23" spans="1:19" x14ac:dyDescent="0.25">
      <c r="A23" s="32">
        <v>750</v>
      </c>
      <c r="B23" s="32">
        <f t="shared" si="1"/>
        <v>10</v>
      </c>
      <c r="C23" s="19">
        <v>6</v>
      </c>
      <c r="D23" s="19">
        <f t="shared" si="11"/>
        <v>30</v>
      </c>
      <c r="E23" s="32">
        <v>0</v>
      </c>
      <c r="F23" s="32">
        <v>0</v>
      </c>
      <c r="G23" s="32">
        <f t="shared" si="2"/>
        <v>796</v>
      </c>
      <c r="I23" s="10">
        <f t="shared" si="3"/>
        <v>796</v>
      </c>
      <c r="J23" s="10">
        <f t="shared" si="4"/>
        <v>750</v>
      </c>
      <c r="K23" s="10">
        <f t="shared" si="5"/>
        <v>16</v>
      </c>
      <c r="L23" s="10">
        <f t="shared" si="6"/>
        <v>30</v>
      </c>
      <c r="N23" s="10">
        <f t="shared" si="0"/>
        <v>774.5333333333333</v>
      </c>
      <c r="O23" s="10">
        <f t="shared" si="7"/>
        <v>758.5333333333333</v>
      </c>
      <c r="P23" s="10">
        <f t="shared" si="8"/>
        <v>16</v>
      </c>
      <c r="R23" s="10">
        <f t="shared" si="9"/>
        <v>780</v>
      </c>
      <c r="S23" s="10">
        <f t="shared" si="10"/>
        <v>758.5333333333333</v>
      </c>
    </row>
    <row r="24" spans="1:19" x14ac:dyDescent="0.25">
      <c r="A24" s="32">
        <v>750</v>
      </c>
      <c r="B24" s="32">
        <f t="shared" si="1"/>
        <v>10</v>
      </c>
      <c r="C24" s="19">
        <v>7</v>
      </c>
      <c r="D24" s="19">
        <f t="shared" si="11"/>
        <v>35</v>
      </c>
      <c r="E24" s="32">
        <v>0</v>
      </c>
      <c r="F24" s="32">
        <v>0</v>
      </c>
      <c r="G24" s="32">
        <f t="shared" si="2"/>
        <v>802</v>
      </c>
      <c r="I24" s="10">
        <f t="shared" si="3"/>
        <v>802</v>
      </c>
      <c r="J24" s="10">
        <f t="shared" si="4"/>
        <v>750</v>
      </c>
      <c r="K24" s="10">
        <f t="shared" si="5"/>
        <v>17</v>
      </c>
      <c r="L24" s="10">
        <f t="shared" si="6"/>
        <v>35</v>
      </c>
      <c r="N24" s="10">
        <f t="shared" si="0"/>
        <v>776.63333333333333</v>
      </c>
      <c r="O24" s="10">
        <f t="shared" si="7"/>
        <v>759.63333333333333</v>
      </c>
      <c r="P24" s="10">
        <f t="shared" si="8"/>
        <v>17</v>
      </c>
      <c r="R24" s="10">
        <f t="shared" si="9"/>
        <v>785</v>
      </c>
      <c r="S24" s="10">
        <f t="shared" si="10"/>
        <v>759.63333333333333</v>
      </c>
    </row>
    <row r="25" spans="1:19" x14ac:dyDescent="0.25">
      <c r="A25" s="32">
        <v>750</v>
      </c>
      <c r="B25" s="32">
        <f t="shared" si="1"/>
        <v>10</v>
      </c>
      <c r="C25" s="19">
        <v>8</v>
      </c>
      <c r="D25" s="19">
        <f t="shared" si="11"/>
        <v>40</v>
      </c>
      <c r="E25" s="32">
        <v>0</v>
      </c>
      <c r="F25" s="32">
        <v>0</v>
      </c>
      <c r="G25" s="32">
        <f t="shared" si="2"/>
        <v>808</v>
      </c>
      <c r="I25" s="10">
        <f t="shared" si="3"/>
        <v>808</v>
      </c>
      <c r="J25" s="10">
        <f t="shared" si="4"/>
        <v>750</v>
      </c>
      <c r="K25" s="10">
        <f t="shared" si="5"/>
        <v>18</v>
      </c>
      <c r="L25" s="10">
        <f t="shared" si="6"/>
        <v>40</v>
      </c>
      <c r="N25" s="10">
        <f t="shared" si="0"/>
        <v>778.8</v>
      </c>
      <c r="O25" s="10">
        <f t="shared" si="7"/>
        <v>760.8</v>
      </c>
      <c r="P25" s="10">
        <f t="shared" si="8"/>
        <v>18</v>
      </c>
      <c r="R25" s="10">
        <f t="shared" si="9"/>
        <v>790</v>
      </c>
      <c r="S25" s="10">
        <f t="shared" si="10"/>
        <v>760.8</v>
      </c>
    </row>
    <row r="26" spans="1:19" x14ac:dyDescent="0.25">
      <c r="A26" s="32">
        <v>750</v>
      </c>
      <c r="B26" s="32">
        <f t="shared" si="1"/>
        <v>10</v>
      </c>
      <c r="C26" s="19">
        <v>9</v>
      </c>
      <c r="D26" s="19">
        <f t="shared" si="11"/>
        <v>45</v>
      </c>
      <c r="E26" s="32">
        <v>0</v>
      </c>
      <c r="F26" s="32">
        <v>0</v>
      </c>
      <c r="G26" s="32">
        <f t="shared" si="2"/>
        <v>814</v>
      </c>
      <c r="I26" s="10">
        <f t="shared" si="3"/>
        <v>814</v>
      </c>
      <c r="J26" s="10">
        <f t="shared" si="4"/>
        <v>750</v>
      </c>
      <c r="K26" s="10">
        <f t="shared" si="5"/>
        <v>19</v>
      </c>
      <c r="L26" s="10">
        <f t="shared" si="6"/>
        <v>45</v>
      </c>
      <c r="N26" s="10">
        <f t="shared" si="0"/>
        <v>781.0333333333333</v>
      </c>
      <c r="O26" s="10">
        <f t="shared" si="7"/>
        <v>762.0333333333333</v>
      </c>
      <c r="P26" s="10">
        <f t="shared" si="8"/>
        <v>19</v>
      </c>
      <c r="R26" s="10">
        <f t="shared" si="9"/>
        <v>795</v>
      </c>
      <c r="S26" s="10">
        <f t="shared" si="10"/>
        <v>762.0333333333333</v>
      </c>
    </row>
    <row r="27" spans="1:19" x14ac:dyDescent="0.25">
      <c r="A27" s="32">
        <v>750</v>
      </c>
      <c r="B27" s="32">
        <f t="shared" si="1"/>
        <v>10</v>
      </c>
      <c r="C27" s="19">
        <v>10</v>
      </c>
      <c r="D27" s="19">
        <f t="shared" si="11"/>
        <v>50</v>
      </c>
      <c r="E27" s="32">
        <v>0</v>
      </c>
      <c r="F27" s="32">
        <v>0</v>
      </c>
      <c r="G27" s="32">
        <f t="shared" si="2"/>
        <v>820</v>
      </c>
      <c r="I27" s="10">
        <f t="shared" si="3"/>
        <v>820</v>
      </c>
      <c r="J27" s="10">
        <f t="shared" si="4"/>
        <v>750</v>
      </c>
      <c r="K27" s="10">
        <f t="shared" si="5"/>
        <v>20</v>
      </c>
      <c r="L27" s="10">
        <f t="shared" si="6"/>
        <v>50</v>
      </c>
      <c r="N27" s="10">
        <f t="shared" si="0"/>
        <v>783.33333333333337</v>
      </c>
      <c r="O27" s="10">
        <f t="shared" si="7"/>
        <v>763.33333333333337</v>
      </c>
      <c r="P27" s="10">
        <f t="shared" si="8"/>
        <v>20</v>
      </c>
      <c r="R27" s="10">
        <f t="shared" si="9"/>
        <v>800</v>
      </c>
      <c r="S27" s="10">
        <f t="shared" si="10"/>
        <v>763.33333333333337</v>
      </c>
    </row>
    <row r="28" spans="1:19" x14ac:dyDescent="0.25">
      <c r="A28" s="32">
        <v>750</v>
      </c>
      <c r="B28" s="32">
        <f t="shared" si="1"/>
        <v>10</v>
      </c>
      <c r="C28" s="19">
        <v>11</v>
      </c>
      <c r="D28" s="19">
        <f t="shared" si="11"/>
        <v>55</v>
      </c>
      <c r="E28" s="32">
        <v>0</v>
      </c>
      <c r="F28" s="32">
        <v>0</v>
      </c>
      <c r="G28" s="32">
        <f t="shared" si="2"/>
        <v>826</v>
      </c>
      <c r="I28" s="10">
        <f t="shared" si="3"/>
        <v>826</v>
      </c>
      <c r="J28" s="10">
        <f t="shared" si="4"/>
        <v>750</v>
      </c>
      <c r="K28" s="10">
        <f t="shared" si="5"/>
        <v>21</v>
      </c>
      <c r="L28" s="10">
        <f t="shared" si="6"/>
        <v>55</v>
      </c>
      <c r="N28" s="10">
        <f t="shared" si="0"/>
        <v>785.7</v>
      </c>
      <c r="O28" s="10">
        <f t="shared" si="7"/>
        <v>764.7</v>
      </c>
      <c r="P28" s="10">
        <f t="shared" si="8"/>
        <v>21</v>
      </c>
      <c r="R28" s="10">
        <f t="shared" si="9"/>
        <v>805</v>
      </c>
      <c r="S28" s="10">
        <f t="shared" si="10"/>
        <v>764.7</v>
      </c>
    </row>
    <row r="29" spans="1:19" x14ac:dyDescent="0.25">
      <c r="A29" s="32">
        <v>750</v>
      </c>
      <c r="B29" s="32">
        <f t="shared" si="1"/>
        <v>10</v>
      </c>
      <c r="C29" s="19">
        <v>12</v>
      </c>
      <c r="D29" s="19">
        <f t="shared" si="11"/>
        <v>60</v>
      </c>
      <c r="E29" s="32">
        <v>0</v>
      </c>
      <c r="F29" s="32">
        <v>0</v>
      </c>
      <c r="G29" s="32">
        <f t="shared" si="2"/>
        <v>832</v>
      </c>
      <c r="I29" s="10">
        <f t="shared" si="3"/>
        <v>832</v>
      </c>
      <c r="J29" s="10">
        <f t="shared" si="4"/>
        <v>750</v>
      </c>
      <c r="K29" s="10">
        <f t="shared" si="5"/>
        <v>22</v>
      </c>
      <c r="L29" s="10">
        <f t="shared" si="6"/>
        <v>60</v>
      </c>
      <c r="N29" s="10">
        <f t="shared" si="0"/>
        <v>788.13333333333333</v>
      </c>
      <c r="O29" s="10">
        <f t="shared" si="7"/>
        <v>766.13333333333333</v>
      </c>
      <c r="P29" s="10">
        <f t="shared" si="8"/>
        <v>22</v>
      </c>
      <c r="R29" s="10">
        <f t="shared" si="9"/>
        <v>810</v>
      </c>
      <c r="S29" s="10">
        <f t="shared" si="10"/>
        <v>766.13333333333333</v>
      </c>
    </row>
    <row r="30" spans="1:19" x14ac:dyDescent="0.25">
      <c r="A30" s="32">
        <v>750</v>
      </c>
      <c r="B30" s="32">
        <f t="shared" si="1"/>
        <v>10</v>
      </c>
      <c r="C30" s="19">
        <v>13</v>
      </c>
      <c r="D30" s="19">
        <f t="shared" si="11"/>
        <v>65</v>
      </c>
      <c r="E30" s="32">
        <v>0</v>
      </c>
      <c r="F30" s="32">
        <v>0</v>
      </c>
      <c r="G30" s="32">
        <f t="shared" si="2"/>
        <v>838</v>
      </c>
      <c r="I30" s="10">
        <f t="shared" si="3"/>
        <v>838</v>
      </c>
      <c r="J30" s="10">
        <f t="shared" si="4"/>
        <v>750</v>
      </c>
      <c r="K30" s="10">
        <f t="shared" si="5"/>
        <v>23</v>
      </c>
      <c r="L30" s="10">
        <f t="shared" si="6"/>
        <v>65</v>
      </c>
      <c r="N30" s="10">
        <f t="shared" si="0"/>
        <v>790.63333333333333</v>
      </c>
      <c r="O30" s="10">
        <f t="shared" si="7"/>
        <v>767.63333333333333</v>
      </c>
      <c r="P30" s="10">
        <f t="shared" si="8"/>
        <v>23</v>
      </c>
      <c r="R30" s="10">
        <f t="shared" si="9"/>
        <v>815</v>
      </c>
      <c r="S30" s="10">
        <f t="shared" si="10"/>
        <v>767.63333333333333</v>
      </c>
    </row>
    <row r="31" spans="1:19" x14ac:dyDescent="0.25">
      <c r="A31" s="32">
        <v>750</v>
      </c>
      <c r="B31" s="32">
        <f t="shared" si="1"/>
        <v>10</v>
      </c>
      <c r="C31" s="19">
        <v>14</v>
      </c>
      <c r="D31" s="19">
        <f t="shared" si="11"/>
        <v>70</v>
      </c>
      <c r="E31" s="32">
        <v>0</v>
      </c>
      <c r="F31" s="32">
        <v>0</v>
      </c>
      <c r="G31" s="32">
        <f t="shared" si="2"/>
        <v>844</v>
      </c>
      <c r="I31" s="10">
        <f t="shared" si="3"/>
        <v>844</v>
      </c>
      <c r="J31" s="10">
        <f t="shared" si="4"/>
        <v>750</v>
      </c>
      <c r="K31" s="10">
        <f t="shared" si="5"/>
        <v>24</v>
      </c>
      <c r="L31" s="10">
        <f t="shared" si="6"/>
        <v>70</v>
      </c>
      <c r="N31" s="10">
        <f t="shared" si="0"/>
        <v>793.2</v>
      </c>
      <c r="O31" s="10">
        <f t="shared" si="7"/>
        <v>769.2</v>
      </c>
      <c r="P31" s="10">
        <f t="shared" si="8"/>
        <v>24</v>
      </c>
      <c r="R31" s="10">
        <f t="shared" si="9"/>
        <v>820</v>
      </c>
      <c r="S31" s="10">
        <f t="shared" si="10"/>
        <v>769.2</v>
      </c>
    </row>
    <row r="32" spans="1:19" x14ac:dyDescent="0.25">
      <c r="A32" s="32">
        <v>750</v>
      </c>
      <c r="B32" s="32">
        <f t="shared" si="1"/>
        <v>10</v>
      </c>
      <c r="C32" s="19">
        <v>15</v>
      </c>
      <c r="D32" s="19">
        <f t="shared" si="11"/>
        <v>75</v>
      </c>
      <c r="E32" s="32">
        <v>0</v>
      </c>
      <c r="F32" s="32">
        <v>0</v>
      </c>
      <c r="G32" s="32">
        <f t="shared" si="2"/>
        <v>850</v>
      </c>
      <c r="I32" s="10">
        <f t="shared" si="3"/>
        <v>850</v>
      </c>
      <c r="J32" s="10">
        <f t="shared" si="4"/>
        <v>750</v>
      </c>
      <c r="K32" s="10">
        <f t="shared" si="5"/>
        <v>25</v>
      </c>
      <c r="L32" s="10">
        <f t="shared" si="6"/>
        <v>75</v>
      </c>
      <c r="N32" s="10">
        <f t="shared" si="0"/>
        <v>795.83333333333337</v>
      </c>
      <c r="O32" s="10">
        <f t="shared" si="7"/>
        <v>770.83333333333337</v>
      </c>
      <c r="P32" s="10">
        <f t="shared" si="8"/>
        <v>25</v>
      </c>
      <c r="R32" s="10">
        <f t="shared" si="9"/>
        <v>825</v>
      </c>
      <c r="S32" s="10">
        <f t="shared" si="10"/>
        <v>770.83333333333337</v>
      </c>
    </row>
    <row r="33" spans="1:19" x14ac:dyDescent="0.25">
      <c r="A33" s="32">
        <v>750</v>
      </c>
      <c r="B33" s="32">
        <f t="shared" si="1"/>
        <v>10</v>
      </c>
      <c r="C33" s="19">
        <v>16</v>
      </c>
      <c r="D33" s="19">
        <f t="shared" si="11"/>
        <v>80</v>
      </c>
      <c r="E33" s="32">
        <v>0</v>
      </c>
      <c r="F33" s="32">
        <v>0</v>
      </c>
      <c r="G33" s="32">
        <f t="shared" si="2"/>
        <v>856</v>
      </c>
      <c r="I33" s="10">
        <f t="shared" si="3"/>
        <v>856</v>
      </c>
      <c r="J33" s="10">
        <f t="shared" si="4"/>
        <v>750</v>
      </c>
      <c r="K33" s="10">
        <f t="shared" si="5"/>
        <v>26</v>
      </c>
      <c r="L33" s="10">
        <f t="shared" si="6"/>
        <v>80</v>
      </c>
      <c r="N33" s="10">
        <f t="shared" si="0"/>
        <v>798.5333333333333</v>
      </c>
      <c r="O33" s="10">
        <f t="shared" si="7"/>
        <v>772.5333333333333</v>
      </c>
      <c r="P33" s="10">
        <f t="shared" si="8"/>
        <v>26</v>
      </c>
      <c r="R33" s="10">
        <f t="shared" si="9"/>
        <v>830</v>
      </c>
      <c r="S33" s="10">
        <f t="shared" si="10"/>
        <v>772.5333333333333</v>
      </c>
    </row>
    <row r="34" spans="1:19" x14ac:dyDescent="0.25">
      <c r="A34" s="32">
        <v>750</v>
      </c>
      <c r="B34" s="32">
        <f t="shared" si="1"/>
        <v>10</v>
      </c>
      <c r="C34" s="19">
        <v>17</v>
      </c>
      <c r="D34" s="19">
        <f t="shared" si="11"/>
        <v>85</v>
      </c>
      <c r="E34" s="32">
        <v>0</v>
      </c>
      <c r="F34" s="32">
        <v>0</v>
      </c>
      <c r="G34" s="32">
        <f t="shared" si="2"/>
        <v>862</v>
      </c>
      <c r="I34" s="10">
        <f t="shared" si="3"/>
        <v>862</v>
      </c>
      <c r="J34" s="10">
        <f t="shared" si="4"/>
        <v>750</v>
      </c>
      <c r="K34" s="10">
        <f t="shared" si="5"/>
        <v>27</v>
      </c>
      <c r="L34" s="10">
        <f t="shared" si="6"/>
        <v>85</v>
      </c>
      <c r="N34" s="10">
        <f t="shared" si="0"/>
        <v>801.3</v>
      </c>
      <c r="O34" s="10">
        <f t="shared" si="7"/>
        <v>774.3</v>
      </c>
      <c r="P34" s="10">
        <f t="shared" si="8"/>
        <v>27</v>
      </c>
      <c r="R34" s="10">
        <f t="shared" si="9"/>
        <v>835</v>
      </c>
      <c r="S34" s="10">
        <f t="shared" si="10"/>
        <v>774.3</v>
      </c>
    </row>
    <row r="35" spans="1:19" x14ac:dyDescent="0.25">
      <c r="A35" s="32">
        <v>750</v>
      </c>
      <c r="B35" s="32">
        <f t="shared" si="1"/>
        <v>10</v>
      </c>
      <c r="C35" s="19">
        <v>18</v>
      </c>
      <c r="D35" s="19">
        <f t="shared" si="11"/>
        <v>90</v>
      </c>
      <c r="E35" s="32">
        <v>0</v>
      </c>
      <c r="F35" s="32">
        <v>0</v>
      </c>
      <c r="G35" s="32">
        <f t="shared" si="2"/>
        <v>868</v>
      </c>
      <c r="I35" s="10">
        <f t="shared" si="3"/>
        <v>868</v>
      </c>
      <c r="J35" s="10">
        <f t="shared" si="4"/>
        <v>750</v>
      </c>
      <c r="K35" s="10">
        <f t="shared" si="5"/>
        <v>28</v>
      </c>
      <c r="L35" s="10">
        <f t="shared" si="6"/>
        <v>90</v>
      </c>
      <c r="N35" s="10">
        <f t="shared" si="0"/>
        <v>804.13333333333333</v>
      </c>
      <c r="O35" s="10">
        <f t="shared" si="7"/>
        <v>776.13333333333333</v>
      </c>
      <c r="P35" s="10">
        <f t="shared" si="8"/>
        <v>28</v>
      </c>
      <c r="R35" s="10">
        <f t="shared" si="9"/>
        <v>840</v>
      </c>
      <c r="S35" s="10">
        <f t="shared" si="10"/>
        <v>776.13333333333333</v>
      </c>
    </row>
    <row r="36" spans="1:19" x14ac:dyDescent="0.25">
      <c r="A36" s="32">
        <v>750</v>
      </c>
      <c r="B36" s="32">
        <f t="shared" si="1"/>
        <v>10</v>
      </c>
      <c r="C36" s="19">
        <v>19</v>
      </c>
      <c r="D36" s="19">
        <f t="shared" si="11"/>
        <v>95</v>
      </c>
      <c r="E36" s="32">
        <v>0</v>
      </c>
      <c r="F36" s="32">
        <v>0</v>
      </c>
      <c r="G36" s="32">
        <f t="shared" si="2"/>
        <v>874</v>
      </c>
      <c r="I36" s="10">
        <f t="shared" si="3"/>
        <v>874</v>
      </c>
      <c r="J36" s="10">
        <f t="shared" si="4"/>
        <v>750</v>
      </c>
      <c r="K36" s="10">
        <f t="shared" si="5"/>
        <v>29</v>
      </c>
      <c r="L36" s="10">
        <f t="shared" si="6"/>
        <v>95</v>
      </c>
      <c r="N36" s="10">
        <f t="shared" si="0"/>
        <v>807.0333333333333</v>
      </c>
      <c r="O36" s="10">
        <f t="shared" si="7"/>
        <v>778.0333333333333</v>
      </c>
      <c r="P36" s="10">
        <f t="shared" si="8"/>
        <v>29</v>
      </c>
      <c r="R36" s="10">
        <f t="shared" si="9"/>
        <v>845</v>
      </c>
      <c r="S36" s="10">
        <f t="shared" si="10"/>
        <v>778.0333333333333</v>
      </c>
    </row>
    <row r="37" spans="1:19" x14ac:dyDescent="0.25">
      <c r="A37" s="32">
        <v>750</v>
      </c>
      <c r="B37" s="32">
        <f t="shared" si="1"/>
        <v>10</v>
      </c>
      <c r="C37" s="19">
        <v>20</v>
      </c>
      <c r="D37" s="19">
        <f t="shared" si="11"/>
        <v>100</v>
      </c>
      <c r="E37" s="32">
        <v>0</v>
      </c>
      <c r="F37" s="32">
        <v>0</v>
      </c>
      <c r="G37" s="32">
        <f t="shared" si="2"/>
        <v>880</v>
      </c>
      <c r="I37" s="10">
        <f t="shared" si="3"/>
        <v>880</v>
      </c>
      <c r="J37" s="10">
        <f t="shared" si="4"/>
        <v>750</v>
      </c>
      <c r="K37" s="10">
        <f t="shared" si="5"/>
        <v>30</v>
      </c>
      <c r="L37" s="10">
        <f t="shared" si="6"/>
        <v>100</v>
      </c>
      <c r="N37" s="10">
        <f t="shared" si="0"/>
        <v>810</v>
      </c>
      <c r="O37" s="10">
        <f t="shared" si="7"/>
        <v>780</v>
      </c>
      <c r="P37" s="10">
        <f t="shared" si="8"/>
        <v>30</v>
      </c>
      <c r="R37" s="10">
        <f t="shared" si="9"/>
        <v>850</v>
      </c>
      <c r="S37" s="10">
        <f t="shared" si="10"/>
        <v>780</v>
      </c>
    </row>
    <row r="38" spans="1:19" x14ac:dyDescent="0.25">
      <c r="A38" s="32">
        <v>750</v>
      </c>
      <c r="B38" s="32">
        <f t="shared" si="1"/>
        <v>10</v>
      </c>
      <c r="C38" s="19">
        <v>21</v>
      </c>
      <c r="D38" s="19">
        <f t="shared" si="11"/>
        <v>105</v>
      </c>
      <c r="E38" s="32">
        <v>0</v>
      </c>
      <c r="F38" s="32">
        <v>0</v>
      </c>
      <c r="G38" s="32">
        <f t="shared" si="2"/>
        <v>886</v>
      </c>
      <c r="I38" s="10">
        <f t="shared" si="3"/>
        <v>886</v>
      </c>
      <c r="J38" s="10">
        <f t="shared" si="4"/>
        <v>750</v>
      </c>
      <c r="K38" s="10">
        <f t="shared" si="5"/>
        <v>31</v>
      </c>
      <c r="L38" s="10">
        <f t="shared" si="6"/>
        <v>105</v>
      </c>
      <c r="N38" s="10">
        <f t="shared" si="0"/>
        <v>813.0333333333333</v>
      </c>
      <c r="O38" s="10">
        <f t="shared" si="7"/>
        <v>782.0333333333333</v>
      </c>
      <c r="P38" s="10">
        <f t="shared" si="8"/>
        <v>31</v>
      </c>
      <c r="R38" s="10">
        <f t="shared" si="9"/>
        <v>855</v>
      </c>
      <c r="S38" s="10">
        <f t="shared" si="10"/>
        <v>782.0333333333333</v>
      </c>
    </row>
    <row r="39" spans="1:19" x14ac:dyDescent="0.25">
      <c r="A39" s="32">
        <v>750</v>
      </c>
      <c r="B39" s="32">
        <f t="shared" si="1"/>
        <v>10</v>
      </c>
      <c r="C39" s="19">
        <v>22</v>
      </c>
      <c r="D39" s="19">
        <f t="shared" si="11"/>
        <v>110</v>
      </c>
      <c r="E39" s="32">
        <v>0</v>
      </c>
      <c r="F39" s="32">
        <v>0</v>
      </c>
      <c r="G39" s="32">
        <f t="shared" si="2"/>
        <v>892</v>
      </c>
      <c r="I39" s="10">
        <f t="shared" si="3"/>
        <v>892</v>
      </c>
      <c r="J39" s="10">
        <f t="shared" si="4"/>
        <v>750</v>
      </c>
      <c r="K39" s="10">
        <f t="shared" si="5"/>
        <v>32</v>
      </c>
      <c r="L39" s="10">
        <f t="shared" si="6"/>
        <v>110</v>
      </c>
      <c r="N39" s="10">
        <f t="shared" si="0"/>
        <v>816.13333333333333</v>
      </c>
      <c r="O39" s="10">
        <f t="shared" si="7"/>
        <v>784.13333333333333</v>
      </c>
      <c r="P39" s="10">
        <f t="shared" si="8"/>
        <v>32</v>
      </c>
      <c r="R39" s="10">
        <f t="shared" si="9"/>
        <v>860</v>
      </c>
      <c r="S39" s="10">
        <f t="shared" si="10"/>
        <v>784.13333333333333</v>
      </c>
    </row>
    <row r="40" spans="1:19" x14ac:dyDescent="0.25">
      <c r="A40" s="32">
        <v>750</v>
      </c>
      <c r="B40" s="32">
        <f t="shared" si="1"/>
        <v>10</v>
      </c>
      <c r="C40" s="19">
        <v>23</v>
      </c>
      <c r="D40" s="19">
        <f t="shared" si="11"/>
        <v>115</v>
      </c>
      <c r="E40" s="32">
        <v>0</v>
      </c>
      <c r="F40" s="32">
        <v>0</v>
      </c>
      <c r="G40" s="32">
        <f t="shared" si="2"/>
        <v>898</v>
      </c>
      <c r="I40" s="10">
        <f t="shared" si="3"/>
        <v>898</v>
      </c>
      <c r="J40" s="10">
        <f t="shared" si="4"/>
        <v>750</v>
      </c>
      <c r="K40" s="10">
        <f t="shared" si="5"/>
        <v>33</v>
      </c>
      <c r="L40" s="10">
        <f t="shared" si="6"/>
        <v>115</v>
      </c>
      <c r="N40" s="10">
        <f t="shared" si="0"/>
        <v>819.3</v>
      </c>
      <c r="O40" s="10">
        <f t="shared" si="7"/>
        <v>786.3</v>
      </c>
      <c r="P40" s="10">
        <f t="shared" si="8"/>
        <v>33</v>
      </c>
      <c r="R40" s="10">
        <f t="shared" si="9"/>
        <v>865</v>
      </c>
      <c r="S40" s="10">
        <f t="shared" si="10"/>
        <v>786.3</v>
      </c>
    </row>
    <row r="41" spans="1:19" x14ac:dyDescent="0.25">
      <c r="A41" s="32">
        <v>750</v>
      </c>
      <c r="B41" s="32">
        <f t="shared" si="1"/>
        <v>10</v>
      </c>
      <c r="C41" s="19">
        <v>24</v>
      </c>
      <c r="D41" s="19">
        <f t="shared" si="11"/>
        <v>120</v>
      </c>
      <c r="E41" s="32">
        <v>0</v>
      </c>
      <c r="F41" s="32">
        <v>0</v>
      </c>
      <c r="G41" s="32">
        <f t="shared" si="2"/>
        <v>904</v>
      </c>
      <c r="I41" s="10">
        <f t="shared" si="3"/>
        <v>904</v>
      </c>
      <c r="J41" s="10">
        <f t="shared" si="4"/>
        <v>750</v>
      </c>
      <c r="K41" s="10">
        <f t="shared" si="5"/>
        <v>34</v>
      </c>
      <c r="L41" s="10">
        <f t="shared" si="6"/>
        <v>120</v>
      </c>
      <c r="N41" s="10">
        <f t="shared" si="0"/>
        <v>822.5333333333333</v>
      </c>
      <c r="O41" s="10">
        <f t="shared" si="7"/>
        <v>788.5333333333333</v>
      </c>
      <c r="P41" s="10">
        <f t="shared" si="8"/>
        <v>34</v>
      </c>
      <c r="R41" s="10">
        <f t="shared" si="9"/>
        <v>870</v>
      </c>
      <c r="S41" s="10">
        <f t="shared" si="10"/>
        <v>788.5333333333333</v>
      </c>
    </row>
    <row r="42" spans="1:19" x14ac:dyDescent="0.25">
      <c r="A42" s="32">
        <v>750</v>
      </c>
      <c r="B42" s="32">
        <f t="shared" si="1"/>
        <v>10</v>
      </c>
      <c r="C42" s="19">
        <v>25</v>
      </c>
      <c r="D42" s="19">
        <f t="shared" si="11"/>
        <v>125</v>
      </c>
      <c r="E42" s="32">
        <v>0</v>
      </c>
      <c r="F42" s="32">
        <v>0</v>
      </c>
      <c r="G42" s="32">
        <f t="shared" si="2"/>
        <v>910</v>
      </c>
      <c r="I42" s="10">
        <f t="shared" si="3"/>
        <v>910</v>
      </c>
      <c r="J42" s="10">
        <f t="shared" si="4"/>
        <v>750</v>
      </c>
      <c r="K42" s="10">
        <f t="shared" si="5"/>
        <v>35</v>
      </c>
      <c r="L42" s="10">
        <f t="shared" si="6"/>
        <v>125</v>
      </c>
      <c r="N42" s="10">
        <f t="shared" si="0"/>
        <v>825.83333333333337</v>
      </c>
      <c r="O42" s="10">
        <f t="shared" si="7"/>
        <v>790.83333333333337</v>
      </c>
      <c r="P42" s="10">
        <f t="shared" si="8"/>
        <v>35</v>
      </c>
      <c r="R42" s="10">
        <f t="shared" si="9"/>
        <v>875</v>
      </c>
      <c r="S42" s="10">
        <f t="shared" si="10"/>
        <v>790.83333333333337</v>
      </c>
    </row>
    <row r="43" spans="1:19" x14ac:dyDescent="0.25">
      <c r="A43" s="32">
        <v>750</v>
      </c>
      <c r="B43" s="32">
        <f t="shared" si="1"/>
        <v>10</v>
      </c>
      <c r="C43" s="19">
        <v>26</v>
      </c>
      <c r="D43" s="19">
        <f t="shared" si="11"/>
        <v>130</v>
      </c>
      <c r="E43" s="32">
        <v>0</v>
      </c>
      <c r="F43" s="32">
        <v>0</v>
      </c>
      <c r="G43" s="32">
        <f t="shared" si="2"/>
        <v>916</v>
      </c>
      <c r="I43" s="10">
        <f t="shared" si="3"/>
        <v>916</v>
      </c>
      <c r="J43" s="10">
        <f t="shared" si="4"/>
        <v>750</v>
      </c>
      <c r="K43" s="10">
        <f t="shared" si="5"/>
        <v>36</v>
      </c>
      <c r="L43" s="10">
        <f t="shared" si="6"/>
        <v>130</v>
      </c>
      <c r="N43" s="10">
        <f t="shared" si="0"/>
        <v>829.2</v>
      </c>
      <c r="O43" s="10">
        <f t="shared" si="7"/>
        <v>793.2</v>
      </c>
      <c r="P43" s="10">
        <f t="shared" si="8"/>
        <v>36</v>
      </c>
      <c r="R43" s="10">
        <f t="shared" si="9"/>
        <v>880</v>
      </c>
      <c r="S43" s="10">
        <f t="shared" si="10"/>
        <v>793.2</v>
      </c>
    </row>
    <row r="44" spans="1:19" x14ac:dyDescent="0.25">
      <c r="A44" s="32">
        <v>750</v>
      </c>
      <c r="B44" s="32">
        <f t="shared" si="1"/>
        <v>10</v>
      </c>
      <c r="C44" s="19">
        <v>27</v>
      </c>
      <c r="D44" s="19">
        <f t="shared" si="11"/>
        <v>135</v>
      </c>
      <c r="E44" s="32">
        <v>0</v>
      </c>
      <c r="F44" s="32">
        <v>0</v>
      </c>
      <c r="G44" s="32">
        <f t="shared" si="2"/>
        <v>922</v>
      </c>
      <c r="I44" s="10">
        <f t="shared" si="3"/>
        <v>922</v>
      </c>
      <c r="J44" s="10">
        <f t="shared" si="4"/>
        <v>750</v>
      </c>
      <c r="K44" s="10">
        <f t="shared" si="5"/>
        <v>37</v>
      </c>
      <c r="L44" s="10">
        <f t="shared" si="6"/>
        <v>135</v>
      </c>
      <c r="N44" s="10">
        <f t="shared" si="0"/>
        <v>832.63333333333333</v>
      </c>
      <c r="O44" s="10">
        <f t="shared" si="7"/>
        <v>795.63333333333333</v>
      </c>
      <c r="P44" s="10">
        <f t="shared" si="8"/>
        <v>37</v>
      </c>
      <c r="R44" s="10">
        <f t="shared" si="9"/>
        <v>885</v>
      </c>
      <c r="S44" s="10">
        <f t="shared" si="10"/>
        <v>795.63333333333333</v>
      </c>
    </row>
    <row r="45" spans="1:19" x14ac:dyDescent="0.25">
      <c r="A45" s="32">
        <v>750</v>
      </c>
      <c r="B45" s="32">
        <f t="shared" si="1"/>
        <v>10</v>
      </c>
      <c r="C45" s="19">
        <v>28</v>
      </c>
      <c r="D45" s="19">
        <f t="shared" si="11"/>
        <v>140</v>
      </c>
      <c r="E45" s="32">
        <v>0</v>
      </c>
      <c r="F45" s="32">
        <v>0</v>
      </c>
      <c r="G45" s="32">
        <f t="shared" si="2"/>
        <v>928</v>
      </c>
      <c r="I45" s="10">
        <f t="shared" si="3"/>
        <v>928</v>
      </c>
      <c r="J45" s="10">
        <f t="shared" si="4"/>
        <v>750</v>
      </c>
      <c r="K45" s="10">
        <f t="shared" si="5"/>
        <v>38</v>
      </c>
      <c r="L45" s="10">
        <f t="shared" si="6"/>
        <v>140</v>
      </c>
      <c r="N45" s="10">
        <f t="shared" si="0"/>
        <v>836.13333333333333</v>
      </c>
      <c r="O45" s="10">
        <f t="shared" si="7"/>
        <v>798.13333333333333</v>
      </c>
      <c r="P45" s="10">
        <f t="shared" si="8"/>
        <v>38</v>
      </c>
      <c r="R45" s="10">
        <f t="shared" si="9"/>
        <v>890</v>
      </c>
      <c r="S45" s="10">
        <f t="shared" si="10"/>
        <v>798.13333333333333</v>
      </c>
    </row>
    <row r="46" spans="1:19" x14ac:dyDescent="0.25">
      <c r="A46" s="32">
        <v>750</v>
      </c>
      <c r="B46" s="32">
        <f t="shared" si="1"/>
        <v>10</v>
      </c>
      <c r="C46" s="19">
        <v>29</v>
      </c>
      <c r="D46" s="19">
        <f t="shared" si="11"/>
        <v>145</v>
      </c>
      <c r="E46" s="32">
        <v>0</v>
      </c>
      <c r="F46" s="32">
        <v>0</v>
      </c>
      <c r="G46" s="32">
        <f t="shared" si="2"/>
        <v>934</v>
      </c>
      <c r="I46" s="10">
        <f t="shared" si="3"/>
        <v>934</v>
      </c>
      <c r="J46" s="10">
        <f t="shared" si="4"/>
        <v>750</v>
      </c>
      <c r="K46" s="10">
        <f t="shared" si="5"/>
        <v>39</v>
      </c>
      <c r="L46" s="10">
        <f t="shared" si="6"/>
        <v>145</v>
      </c>
      <c r="N46" s="10">
        <f t="shared" si="0"/>
        <v>839.7</v>
      </c>
      <c r="O46" s="10">
        <f t="shared" si="7"/>
        <v>800.7</v>
      </c>
      <c r="P46" s="10">
        <f t="shared" si="8"/>
        <v>39</v>
      </c>
      <c r="R46" s="10">
        <f t="shared" si="9"/>
        <v>895</v>
      </c>
      <c r="S46" s="10">
        <f t="shared" si="10"/>
        <v>800.7</v>
      </c>
    </row>
    <row r="47" spans="1:19" x14ac:dyDescent="0.25">
      <c r="A47" s="32">
        <v>750</v>
      </c>
      <c r="B47" s="32">
        <f t="shared" si="1"/>
        <v>10</v>
      </c>
      <c r="C47" s="19">
        <v>30</v>
      </c>
      <c r="D47" s="19">
        <f t="shared" si="11"/>
        <v>150</v>
      </c>
      <c r="E47" s="32">
        <v>0</v>
      </c>
      <c r="F47" s="32">
        <v>0</v>
      </c>
      <c r="G47" s="32">
        <f t="shared" si="2"/>
        <v>940</v>
      </c>
      <c r="I47" s="10">
        <f t="shared" si="3"/>
        <v>940</v>
      </c>
      <c r="J47" s="10">
        <f t="shared" si="4"/>
        <v>750</v>
      </c>
      <c r="K47" s="10">
        <f t="shared" si="5"/>
        <v>40</v>
      </c>
      <c r="L47" s="10">
        <f t="shared" si="6"/>
        <v>150</v>
      </c>
      <c r="N47" s="10">
        <f t="shared" si="0"/>
        <v>843.33333333333337</v>
      </c>
      <c r="O47" s="10">
        <f t="shared" si="7"/>
        <v>803.33333333333337</v>
      </c>
      <c r="P47" s="10">
        <f t="shared" si="8"/>
        <v>40</v>
      </c>
      <c r="R47" s="10">
        <f t="shared" si="9"/>
        <v>900</v>
      </c>
      <c r="S47" s="10">
        <f t="shared" si="10"/>
        <v>803.33333333333337</v>
      </c>
    </row>
    <row r="48" spans="1:19" x14ac:dyDescent="0.25">
      <c r="A48" s="32">
        <v>750</v>
      </c>
      <c r="B48" s="32">
        <f t="shared" si="1"/>
        <v>10</v>
      </c>
      <c r="C48" s="19">
        <v>30</v>
      </c>
      <c r="D48" s="19">
        <f t="shared" si="11"/>
        <v>150</v>
      </c>
      <c r="E48" s="19">
        <v>1</v>
      </c>
      <c r="F48" s="19">
        <f>E48*F$15</f>
        <v>3</v>
      </c>
      <c r="G48" s="32">
        <f t="shared" si="2"/>
        <v>944</v>
      </c>
      <c r="I48" s="10">
        <f t="shared" si="3"/>
        <v>944</v>
      </c>
      <c r="J48" s="10">
        <f t="shared" si="4"/>
        <v>750</v>
      </c>
      <c r="K48" s="10">
        <f t="shared" si="5"/>
        <v>41</v>
      </c>
      <c r="L48" s="10">
        <f t="shared" si="6"/>
        <v>153</v>
      </c>
      <c r="N48" s="10">
        <f t="shared" si="0"/>
        <v>847.0333333333333</v>
      </c>
      <c r="O48" s="10">
        <f t="shared" si="7"/>
        <v>806.0333333333333</v>
      </c>
      <c r="P48" s="10">
        <f t="shared" si="8"/>
        <v>41</v>
      </c>
      <c r="R48" s="10">
        <f t="shared" si="9"/>
        <v>903</v>
      </c>
      <c r="S48" s="10">
        <f t="shared" si="10"/>
        <v>806.0333333333333</v>
      </c>
    </row>
    <row r="49" spans="1:19" x14ac:dyDescent="0.25">
      <c r="A49" s="32">
        <v>750</v>
      </c>
      <c r="B49" s="32">
        <f t="shared" si="1"/>
        <v>10</v>
      </c>
      <c r="C49" s="19">
        <v>30</v>
      </c>
      <c r="D49" s="19">
        <f t="shared" si="11"/>
        <v>150</v>
      </c>
      <c r="E49" s="19">
        <v>2</v>
      </c>
      <c r="F49" s="19">
        <f t="shared" ref="F49:F107" si="12">E49*F$15</f>
        <v>6</v>
      </c>
      <c r="G49" s="32">
        <f t="shared" si="2"/>
        <v>948</v>
      </c>
      <c r="I49" s="10">
        <f t="shared" si="3"/>
        <v>948</v>
      </c>
      <c r="J49" s="10">
        <f t="shared" si="4"/>
        <v>750</v>
      </c>
      <c r="K49" s="10">
        <f t="shared" si="5"/>
        <v>42</v>
      </c>
      <c r="L49" s="10">
        <f t="shared" si="6"/>
        <v>156</v>
      </c>
      <c r="N49" s="10">
        <f t="shared" ref="N49:N80" si="13">SUM(O49:P49)</f>
        <v>850.8</v>
      </c>
      <c r="O49" s="10">
        <f t="shared" si="7"/>
        <v>808.8</v>
      </c>
      <c r="P49" s="10">
        <f t="shared" si="8"/>
        <v>42</v>
      </c>
      <c r="R49" s="10">
        <f t="shared" si="9"/>
        <v>906</v>
      </c>
      <c r="S49" s="10">
        <f t="shared" si="10"/>
        <v>808.8</v>
      </c>
    </row>
    <row r="50" spans="1:19" x14ac:dyDescent="0.25">
      <c r="A50" s="32">
        <v>750</v>
      </c>
      <c r="B50" s="32">
        <f t="shared" si="1"/>
        <v>10</v>
      </c>
      <c r="C50" s="19">
        <v>30</v>
      </c>
      <c r="D50" s="19">
        <f t="shared" si="11"/>
        <v>150</v>
      </c>
      <c r="E50" s="19">
        <v>3</v>
      </c>
      <c r="F50" s="19">
        <f t="shared" si="12"/>
        <v>9</v>
      </c>
      <c r="G50" s="32">
        <f t="shared" si="2"/>
        <v>952</v>
      </c>
      <c r="I50" s="10">
        <f t="shared" si="3"/>
        <v>952</v>
      </c>
      <c r="J50" s="10">
        <f t="shared" si="4"/>
        <v>750</v>
      </c>
      <c r="K50" s="10">
        <f t="shared" si="5"/>
        <v>43</v>
      </c>
      <c r="L50" s="10">
        <f t="shared" si="6"/>
        <v>159</v>
      </c>
      <c r="N50" s="10">
        <f t="shared" si="13"/>
        <v>854.63333333333333</v>
      </c>
      <c r="O50" s="10">
        <f t="shared" si="7"/>
        <v>811.63333333333333</v>
      </c>
      <c r="P50" s="10">
        <f t="shared" si="8"/>
        <v>43</v>
      </c>
      <c r="R50" s="10">
        <f t="shared" si="9"/>
        <v>909</v>
      </c>
      <c r="S50" s="10">
        <f t="shared" si="10"/>
        <v>811.63333333333333</v>
      </c>
    </row>
    <row r="51" spans="1:19" x14ac:dyDescent="0.25">
      <c r="A51" s="32">
        <v>750</v>
      </c>
      <c r="B51" s="32">
        <f t="shared" si="1"/>
        <v>10</v>
      </c>
      <c r="C51" s="19">
        <v>30</v>
      </c>
      <c r="D51" s="19">
        <f t="shared" si="11"/>
        <v>150</v>
      </c>
      <c r="E51" s="19">
        <v>4</v>
      </c>
      <c r="F51" s="19">
        <f t="shared" si="12"/>
        <v>12</v>
      </c>
      <c r="G51" s="32">
        <f t="shared" si="2"/>
        <v>956</v>
      </c>
      <c r="I51" s="10">
        <f t="shared" si="3"/>
        <v>956</v>
      </c>
      <c r="J51" s="10">
        <f t="shared" si="4"/>
        <v>750</v>
      </c>
      <c r="K51" s="10">
        <f t="shared" si="5"/>
        <v>44</v>
      </c>
      <c r="L51" s="10">
        <f t="shared" si="6"/>
        <v>162</v>
      </c>
      <c r="N51" s="10">
        <f t="shared" si="13"/>
        <v>858.5333333333333</v>
      </c>
      <c r="O51" s="10">
        <f t="shared" si="7"/>
        <v>814.5333333333333</v>
      </c>
      <c r="P51" s="10">
        <f t="shared" si="8"/>
        <v>44</v>
      </c>
      <c r="R51" s="10">
        <f t="shared" si="9"/>
        <v>912</v>
      </c>
      <c r="S51" s="10">
        <f t="shared" si="10"/>
        <v>814.5333333333333</v>
      </c>
    </row>
    <row r="52" spans="1:19" x14ac:dyDescent="0.25">
      <c r="A52" s="32">
        <v>750</v>
      </c>
      <c r="B52" s="32">
        <f t="shared" si="1"/>
        <v>10</v>
      </c>
      <c r="C52" s="19">
        <v>30</v>
      </c>
      <c r="D52" s="19">
        <f t="shared" si="11"/>
        <v>150</v>
      </c>
      <c r="E52" s="19">
        <v>5</v>
      </c>
      <c r="F52" s="19">
        <f t="shared" si="12"/>
        <v>15</v>
      </c>
      <c r="G52" s="32">
        <f t="shared" si="2"/>
        <v>960</v>
      </c>
      <c r="I52" s="10">
        <f t="shared" si="3"/>
        <v>960</v>
      </c>
      <c r="J52" s="10">
        <f t="shared" si="4"/>
        <v>750</v>
      </c>
      <c r="K52" s="10">
        <f t="shared" si="5"/>
        <v>45</v>
      </c>
      <c r="L52" s="10">
        <f t="shared" si="6"/>
        <v>165</v>
      </c>
      <c r="N52" s="10">
        <f t="shared" si="13"/>
        <v>862.5</v>
      </c>
      <c r="O52" s="10">
        <f t="shared" si="7"/>
        <v>817.5</v>
      </c>
      <c r="P52" s="10">
        <f t="shared" si="8"/>
        <v>45</v>
      </c>
      <c r="R52" s="10">
        <f t="shared" si="9"/>
        <v>915</v>
      </c>
      <c r="S52" s="10">
        <f t="shared" si="10"/>
        <v>817.5</v>
      </c>
    </row>
    <row r="53" spans="1:19" x14ac:dyDescent="0.25">
      <c r="A53" s="32">
        <v>750</v>
      </c>
      <c r="B53" s="32">
        <f t="shared" si="1"/>
        <v>10</v>
      </c>
      <c r="C53" s="19">
        <v>30</v>
      </c>
      <c r="D53" s="19">
        <f t="shared" si="11"/>
        <v>150</v>
      </c>
      <c r="E53" s="19">
        <v>6</v>
      </c>
      <c r="F53" s="19">
        <f t="shared" si="12"/>
        <v>18</v>
      </c>
      <c r="G53" s="32">
        <f t="shared" si="2"/>
        <v>964</v>
      </c>
      <c r="I53" s="10">
        <f t="shared" si="3"/>
        <v>964</v>
      </c>
      <c r="J53" s="10">
        <f t="shared" si="4"/>
        <v>750</v>
      </c>
      <c r="K53" s="10">
        <f t="shared" si="5"/>
        <v>46</v>
      </c>
      <c r="L53" s="10">
        <f t="shared" si="6"/>
        <v>168</v>
      </c>
      <c r="N53" s="10">
        <f t="shared" si="13"/>
        <v>866.5333333333333</v>
      </c>
      <c r="O53" s="10">
        <f t="shared" si="7"/>
        <v>820.5333333333333</v>
      </c>
      <c r="P53" s="10">
        <f t="shared" si="8"/>
        <v>46</v>
      </c>
      <c r="R53" s="10">
        <f t="shared" si="9"/>
        <v>918</v>
      </c>
      <c r="S53" s="10">
        <f t="shared" si="10"/>
        <v>820.5333333333333</v>
      </c>
    </row>
    <row r="54" spans="1:19" x14ac:dyDescent="0.25">
      <c r="A54" s="32">
        <v>750</v>
      </c>
      <c r="B54" s="32">
        <f t="shared" si="1"/>
        <v>10</v>
      </c>
      <c r="C54" s="19">
        <v>30</v>
      </c>
      <c r="D54" s="19">
        <f t="shared" si="11"/>
        <v>150</v>
      </c>
      <c r="E54" s="19">
        <v>7</v>
      </c>
      <c r="F54" s="19">
        <f t="shared" si="12"/>
        <v>21</v>
      </c>
      <c r="G54" s="32">
        <f t="shared" si="2"/>
        <v>968</v>
      </c>
      <c r="I54" s="10">
        <f t="shared" si="3"/>
        <v>968</v>
      </c>
      <c r="J54" s="10">
        <f t="shared" si="4"/>
        <v>750</v>
      </c>
      <c r="K54" s="10">
        <f t="shared" si="5"/>
        <v>47</v>
      </c>
      <c r="L54" s="10">
        <f t="shared" si="6"/>
        <v>171</v>
      </c>
      <c r="N54" s="10">
        <f t="shared" si="13"/>
        <v>870.63333333333333</v>
      </c>
      <c r="O54" s="10">
        <f t="shared" si="7"/>
        <v>823.63333333333333</v>
      </c>
      <c r="P54" s="10">
        <f t="shared" si="8"/>
        <v>47</v>
      </c>
      <c r="R54" s="10">
        <f t="shared" si="9"/>
        <v>921</v>
      </c>
      <c r="S54" s="10">
        <f t="shared" si="10"/>
        <v>823.63333333333333</v>
      </c>
    </row>
    <row r="55" spans="1:19" x14ac:dyDescent="0.25">
      <c r="A55" s="32">
        <v>750</v>
      </c>
      <c r="B55" s="32">
        <f t="shared" si="1"/>
        <v>10</v>
      </c>
      <c r="C55" s="19">
        <v>30</v>
      </c>
      <c r="D55" s="19">
        <f t="shared" si="11"/>
        <v>150</v>
      </c>
      <c r="E55" s="19">
        <v>8</v>
      </c>
      <c r="F55" s="19">
        <f t="shared" si="12"/>
        <v>24</v>
      </c>
      <c r="G55" s="32">
        <f t="shared" si="2"/>
        <v>972</v>
      </c>
      <c r="I55" s="10">
        <f t="shared" si="3"/>
        <v>972</v>
      </c>
      <c r="J55" s="10">
        <f t="shared" si="4"/>
        <v>750</v>
      </c>
      <c r="K55" s="10">
        <f t="shared" si="5"/>
        <v>48</v>
      </c>
      <c r="L55" s="10">
        <f t="shared" si="6"/>
        <v>174</v>
      </c>
      <c r="N55" s="10">
        <f t="shared" si="13"/>
        <v>874.8</v>
      </c>
      <c r="O55" s="10">
        <f t="shared" si="7"/>
        <v>826.8</v>
      </c>
      <c r="P55" s="10">
        <f t="shared" si="8"/>
        <v>48</v>
      </c>
      <c r="R55" s="10">
        <f t="shared" si="9"/>
        <v>924</v>
      </c>
      <c r="S55" s="10">
        <f t="shared" si="10"/>
        <v>826.8</v>
      </c>
    </row>
    <row r="56" spans="1:19" x14ac:dyDescent="0.25">
      <c r="A56" s="32">
        <v>750</v>
      </c>
      <c r="B56" s="32">
        <f t="shared" si="1"/>
        <v>10</v>
      </c>
      <c r="C56" s="19">
        <v>30</v>
      </c>
      <c r="D56" s="19">
        <f t="shared" si="11"/>
        <v>150</v>
      </c>
      <c r="E56" s="19">
        <v>9</v>
      </c>
      <c r="F56" s="19">
        <f t="shared" si="12"/>
        <v>27</v>
      </c>
      <c r="G56" s="32">
        <f t="shared" si="2"/>
        <v>976</v>
      </c>
      <c r="I56" s="10">
        <f t="shared" si="3"/>
        <v>976</v>
      </c>
      <c r="J56" s="10">
        <f t="shared" si="4"/>
        <v>750</v>
      </c>
      <c r="K56" s="10">
        <f t="shared" si="5"/>
        <v>49</v>
      </c>
      <c r="L56" s="10">
        <f t="shared" si="6"/>
        <v>177</v>
      </c>
      <c r="N56" s="10">
        <f t="shared" si="13"/>
        <v>879.0333333333333</v>
      </c>
      <c r="O56" s="10">
        <f t="shared" si="7"/>
        <v>830.0333333333333</v>
      </c>
      <c r="P56" s="10">
        <f t="shared" si="8"/>
        <v>49</v>
      </c>
      <c r="R56" s="10">
        <f t="shared" si="9"/>
        <v>927</v>
      </c>
      <c r="S56" s="10">
        <f t="shared" si="10"/>
        <v>830.0333333333333</v>
      </c>
    </row>
    <row r="57" spans="1:19" x14ac:dyDescent="0.25">
      <c r="A57" s="32">
        <v>750</v>
      </c>
      <c r="B57" s="32">
        <f t="shared" si="1"/>
        <v>10</v>
      </c>
      <c r="C57" s="19">
        <v>30</v>
      </c>
      <c r="D57" s="19">
        <f t="shared" si="11"/>
        <v>150</v>
      </c>
      <c r="E57" s="19">
        <v>10</v>
      </c>
      <c r="F57" s="19">
        <f t="shared" si="12"/>
        <v>30</v>
      </c>
      <c r="G57" s="32">
        <f t="shared" si="2"/>
        <v>980</v>
      </c>
      <c r="I57" s="10">
        <f t="shared" si="3"/>
        <v>980</v>
      </c>
      <c r="J57" s="10">
        <f t="shared" si="4"/>
        <v>750</v>
      </c>
      <c r="K57" s="10">
        <f t="shared" si="5"/>
        <v>50</v>
      </c>
      <c r="L57" s="10">
        <f t="shared" si="6"/>
        <v>180</v>
      </c>
      <c r="N57" s="10">
        <f t="shared" si="13"/>
        <v>883.33333333333337</v>
      </c>
      <c r="O57" s="10">
        <f t="shared" si="7"/>
        <v>833.33333333333337</v>
      </c>
      <c r="P57" s="10">
        <f t="shared" si="8"/>
        <v>50</v>
      </c>
      <c r="R57" s="10">
        <f t="shared" si="9"/>
        <v>930</v>
      </c>
      <c r="S57" s="10">
        <f t="shared" si="10"/>
        <v>833.33333333333337</v>
      </c>
    </row>
    <row r="58" spans="1:19" x14ac:dyDescent="0.25">
      <c r="A58" s="32">
        <v>750</v>
      </c>
      <c r="B58" s="32">
        <f t="shared" si="1"/>
        <v>10</v>
      </c>
      <c r="C58" s="19">
        <v>30</v>
      </c>
      <c r="D58" s="19">
        <f t="shared" si="11"/>
        <v>150</v>
      </c>
      <c r="E58" s="19">
        <v>11</v>
      </c>
      <c r="F58" s="19">
        <f t="shared" si="12"/>
        <v>33</v>
      </c>
      <c r="G58" s="32">
        <f t="shared" si="2"/>
        <v>984</v>
      </c>
      <c r="I58" s="10">
        <f t="shared" si="3"/>
        <v>984</v>
      </c>
      <c r="J58" s="10">
        <f t="shared" si="4"/>
        <v>750</v>
      </c>
      <c r="K58" s="10">
        <f t="shared" si="5"/>
        <v>51</v>
      </c>
      <c r="L58" s="10">
        <f t="shared" si="6"/>
        <v>183</v>
      </c>
      <c r="N58" s="10">
        <f t="shared" si="13"/>
        <v>887.7</v>
      </c>
      <c r="O58" s="10">
        <f t="shared" si="7"/>
        <v>836.7</v>
      </c>
      <c r="P58" s="10">
        <f t="shared" si="8"/>
        <v>51</v>
      </c>
      <c r="R58" s="10">
        <f t="shared" si="9"/>
        <v>933</v>
      </c>
      <c r="S58" s="10">
        <f t="shared" si="10"/>
        <v>836.7</v>
      </c>
    </row>
    <row r="59" spans="1:19" x14ac:dyDescent="0.25">
      <c r="A59" s="32">
        <v>750</v>
      </c>
      <c r="B59" s="32">
        <f t="shared" si="1"/>
        <v>10</v>
      </c>
      <c r="C59" s="19">
        <v>30</v>
      </c>
      <c r="D59" s="19">
        <f t="shared" si="11"/>
        <v>150</v>
      </c>
      <c r="E59" s="19">
        <v>12</v>
      </c>
      <c r="F59" s="19">
        <f t="shared" si="12"/>
        <v>36</v>
      </c>
      <c r="G59" s="32">
        <f t="shared" si="2"/>
        <v>988</v>
      </c>
      <c r="I59" s="10">
        <f t="shared" si="3"/>
        <v>988</v>
      </c>
      <c r="J59" s="10">
        <f t="shared" si="4"/>
        <v>750</v>
      </c>
      <c r="K59" s="10">
        <f t="shared" si="5"/>
        <v>52</v>
      </c>
      <c r="L59" s="10">
        <f t="shared" si="6"/>
        <v>186</v>
      </c>
      <c r="N59" s="10">
        <f t="shared" si="13"/>
        <v>892.13333333333333</v>
      </c>
      <c r="O59" s="10">
        <f t="shared" si="7"/>
        <v>840.13333333333333</v>
      </c>
      <c r="P59" s="10">
        <f t="shared" si="8"/>
        <v>52</v>
      </c>
      <c r="R59" s="10">
        <f t="shared" si="9"/>
        <v>936</v>
      </c>
      <c r="S59" s="10">
        <f t="shared" si="10"/>
        <v>840.13333333333333</v>
      </c>
    </row>
    <row r="60" spans="1:19" x14ac:dyDescent="0.25">
      <c r="A60" s="32">
        <v>750</v>
      </c>
      <c r="B60" s="32">
        <f t="shared" si="1"/>
        <v>10</v>
      </c>
      <c r="C60" s="19">
        <v>30</v>
      </c>
      <c r="D60" s="19">
        <f t="shared" si="11"/>
        <v>150</v>
      </c>
      <c r="E60" s="19">
        <v>13</v>
      </c>
      <c r="F60" s="19">
        <f t="shared" si="12"/>
        <v>39</v>
      </c>
      <c r="G60" s="32">
        <f t="shared" si="2"/>
        <v>992</v>
      </c>
      <c r="I60" s="10">
        <f t="shared" si="3"/>
        <v>992</v>
      </c>
      <c r="J60" s="10">
        <f t="shared" si="4"/>
        <v>750</v>
      </c>
      <c r="K60" s="10">
        <f t="shared" si="5"/>
        <v>53</v>
      </c>
      <c r="L60" s="10">
        <f t="shared" si="6"/>
        <v>189</v>
      </c>
      <c r="N60" s="10">
        <f t="shared" si="13"/>
        <v>896.63333333333333</v>
      </c>
      <c r="O60" s="10">
        <f t="shared" si="7"/>
        <v>843.63333333333333</v>
      </c>
      <c r="P60" s="10">
        <f t="shared" si="8"/>
        <v>53</v>
      </c>
      <c r="R60" s="10">
        <f t="shared" si="9"/>
        <v>939</v>
      </c>
      <c r="S60" s="10">
        <f t="shared" si="10"/>
        <v>843.63333333333333</v>
      </c>
    </row>
    <row r="61" spans="1:19" x14ac:dyDescent="0.25">
      <c r="A61" s="32">
        <v>750</v>
      </c>
      <c r="B61" s="32">
        <f t="shared" si="1"/>
        <v>10</v>
      </c>
      <c r="C61" s="19">
        <v>30</v>
      </c>
      <c r="D61" s="19">
        <f t="shared" si="11"/>
        <v>150</v>
      </c>
      <c r="E61" s="19">
        <v>14</v>
      </c>
      <c r="F61" s="19">
        <f t="shared" si="12"/>
        <v>42</v>
      </c>
      <c r="G61" s="32">
        <f t="shared" si="2"/>
        <v>996</v>
      </c>
      <c r="I61" s="10">
        <f t="shared" si="3"/>
        <v>996</v>
      </c>
      <c r="J61" s="10">
        <f t="shared" si="4"/>
        <v>750</v>
      </c>
      <c r="K61" s="10">
        <f t="shared" si="5"/>
        <v>54</v>
      </c>
      <c r="L61" s="10">
        <f t="shared" si="6"/>
        <v>192</v>
      </c>
      <c r="N61" s="10">
        <f t="shared" si="13"/>
        <v>901.2</v>
      </c>
      <c r="O61" s="10">
        <f t="shared" si="7"/>
        <v>847.2</v>
      </c>
      <c r="P61" s="10">
        <f t="shared" si="8"/>
        <v>54</v>
      </c>
      <c r="R61" s="10">
        <f t="shared" si="9"/>
        <v>942</v>
      </c>
      <c r="S61" s="10">
        <f t="shared" si="10"/>
        <v>847.2</v>
      </c>
    </row>
    <row r="62" spans="1:19" x14ac:dyDescent="0.25">
      <c r="A62" s="32">
        <v>750</v>
      </c>
      <c r="B62" s="32">
        <f t="shared" si="1"/>
        <v>10</v>
      </c>
      <c r="C62" s="19">
        <v>30</v>
      </c>
      <c r="D62" s="19">
        <f t="shared" si="11"/>
        <v>150</v>
      </c>
      <c r="E62" s="19">
        <v>15</v>
      </c>
      <c r="F62" s="19">
        <f t="shared" si="12"/>
        <v>45</v>
      </c>
      <c r="G62" s="32">
        <f t="shared" si="2"/>
        <v>1000</v>
      </c>
      <c r="I62" s="10">
        <f t="shared" si="3"/>
        <v>1000</v>
      </c>
      <c r="J62" s="10">
        <f t="shared" si="4"/>
        <v>750</v>
      </c>
      <c r="K62" s="10">
        <f t="shared" si="5"/>
        <v>55</v>
      </c>
      <c r="L62" s="10">
        <f t="shared" si="6"/>
        <v>195</v>
      </c>
      <c r="N62" s="10">
        <f t="shared" si="13"/>
        <v>905.83333333333337</v>
      </c>
      <c r="O62" s="10">
        <f t="shared" si="7"/>
        <v>850.83333333333337</v>
      </c>
      <c r="P62" s="10">
        <f t="shared" si="8"/>
        <v>55</v>
      </c>
      <c r="R62" s="10">
        <f t="shared" si="9"/>
        <v>945</v>
      </c>
      <c r="S62" s="10">
        <f t="shared" si="10"/>
        <v>850.83333333333337</v>
      </c>
    </row>
    <row r="63" spans="1:19" x14ac:dyDescent="0.25">
      <c r="A63" s="32">
        <v>750</v>
      </c>
      <c r="B63" s="32">
        <f t="shared" si="1"/>
        <v>10</v>
      </c>
      <c r="C63" s="19">
        <v>30</v>
      </c>
      <c r="D63" s="19">
        <f t="shared" si="11"/>
        <v>150</v>
      </c>
      <c r="E63" s="19">
        <v>16</v>
      </c>
      <c r="F63" s="19">
        <f t="shared" si="12"/>
        <v>48</v>
      </c>
      <c r="G63" s="32">
        <f t="shared" si="2"/>
        <v>1004</v>
      </c>
      <c r="I63" s="10">
        <f t="shared" si="3"/>
        <v>1004</v>
      </c>
      <c r="J63" s="10">
        <f t="shared" si="4"/>
        <v>750</v>
      </c>
      <c r="K63" s="10">
        <f t="shared" si="5"/>
        <v>56</v>
      </c>
      <c r="L63" s="10">
        <f t="shared" si="6"/>
        <v>198</v>
      </c>
      <c r="N63" s="10">
        <f t="shared" si="13"/>
        <v>910.5333333333333</v>
      </c>
      <c r="O63" s="10">
        <f t="shared" si="7"/>
        <v>854.5333333333333</v>
      </c>
      <c r="P63" s="10">
        <f t="shared" si="8"/>
        <v>56</v>
      </c>
      <c r="R63" s="10">
        <f t="shared" si="9"/>
        <v>948</v>
      </c>
      <c r="S63" s="10">
        <f t="shared" si="10"/>
        <v>854.5333333333333</v>
      </c>
    </row>
    <row r="64" spans="1:19" x14ac:dyDescent="0.25">
      <c r="A64" s="32">
        <v>750</v>
      </c>
      <c r="B64" s="32">
        <f t="shared" si="1"/>
        <v>10</v>
      </c>
      <c r="C64" s="19">
        <v>30</v>
      </c>
      <c r="D64" s="19">
        <f t="shared" si="11"/>
        <v>150</v>
      </c>
      <c r="E64" s="19">
        <v>17</v>
      </c>
      <c r="F64" s="19">
        <f t="shared" si="12"/>
        <v>51</v>
      </c>
      <c r="G64" s="32">
        <f t="shared" si="2"/>
        <v>1008</v>
      </c>
      <c r="I64" s="10">
        <f t="shared" si="3"/>
        <v>1008</v>
      </c>
      <c r="J64" s="10">
        <f t="shared" si="4"/>
        <v>750</v>
      </c>
      <c r="K64" s="10">
        <f t="shared" si="5"/>
        <v>57</v>
      </c>
      <c r="L64" s="10">
        <f t="shared" si="6"/>
        <v>201</v>
      </c>
      <c r="N64" s="10">
        <f t="shared" si="13"/>
        <v>915.3</v>
      </c>
      <c r="O64" s="10">
        <f t="shared" si="7"/>
        <v>858.3</v>
      </c>
      <c r="P64" s="10">
        <f t="shared" si="8"/>
        <v>57</v>
      </c>
      <c r="R64" s="10">
        <f t="shared" si="9"/>
        <v>951</v>
      </c>
      <c r="S64" s="10">
        <f t="shared" si="10"/>
        <v>858.3</v>
      </c>
    </row>
    <row r="65" spans="1:19" x14ac:dyDescent="0.25">
      <c r="A65" s="32">
        <v>750</v>
      </c>
      <c r="B65" s="32">
        <f t="shared" si="1"/>
        <v>10</v>
      </c>
      <c r="C65" s="19">
        <v>30</v>
      </c>
      <c r="D65" s="19">
        <f t="shared" si="11"/>
        <v>150</v>
      </c>
      <c r="E65" s="19">
        <v>18</v>
      </c>
      <c r="F65" s="19">
        <f t="shared" si="12"/>
        <v>54</v>
      </c>
      <c r="G65" s="32">
        <f t="shared" si="2"/>
        <v>1012</v>
      </c>
      <c r="I65" s="10">
        <f t="shared" si="3"/>
        <v>1012</v>
      </c>
      <c r="J65" s="10">
        <f t="shared" si="4"/>
        <v>750</v>
      </c>
      <c r="K65" s="10">
        <f t="shared" si="5"/>
        <v>58</v>
      </c>
      <c r="L65" s="10">
        <f t="shared" si="6"/>
        <v>204</v>
      </c>
      <c r="N65" s="10">
        <f t="shared" si="13"/>
        <v>920.13333333333333</v>
      </c>
      <c r="O65" s="10">
        <f t="shared" si="7"/>
        <v>862.13333333333333</v>
      </c>
      <c r="P65" s="10">
        <f t="shared" si="8"/>
        <v>58</v>
      </c>
      <c r="R65" s="10">
        <f t="shared" si="9"/>
        <v>954</v>
      </c>
      <c r="S65" s="10">
        <f t="shared" si="10"/>
        <v>862.13333333333333</v>
      </c>
    </row>
    <row r="66" spans="1:19" x14ac:dyDescent="0.25">
      <c r="A66" s="32">
        <v>750</v>
      </c>
      <c r="B66" s="32">
        <f t="shared" si="1"/>
        <v>10</v>
      </c>
      <c r="C66" s="19">
        <v>30</v>
      </c>
      <c r="D66" s="19">
        <f t="shared" si="11"/>
        <v>150</v>
      </c>
      <c r="E66" s="19">
        <v>19</v>
      </c>
      <c r="F66" s="19">
        <f t="shared" si="12"/>
        <v>57</v>
      </c>
      <c r="G66" s="32">
        <f t="shared" si="2"/>
        <v>1016</v>
      </c>
      <c r="I66" s="10">
        <f t="shared" si="3"/>
        <v>1016</v>
      </c>
      <c r="J66" s="10">
        <f t="shared" si="4"/>
        <v>750</v>
      </c>
      <c r="K66" s="10">
        <f t="shared" si="5"/>
        <v>59</v>
      </c>
      <c r="L66" s="10">
        <f t="shared" si="6"/>
        <v>207</v>
      </c>
      <c r="N66" s="10">
        <f t="shared" si="13"/>
        <v>925.0333333333333</v>
      </c>
      <c r="O66" s="10">
        <f t="shared" si="7"/>
        <v>866.0333333333333</v>
      </c>
      <c r="P66" s="10">
        <f t="shared" si="8"/>
        <v>59</v>
      </c>
      <c r="R66" s="10">
        <f t="shared" si="9"/>
        <v>957</v>
      </c>
      <c r="S66" s="10">
        <f t="shared" si="10"/>
        <v>866.0333333333333</v>
      </c>
    </row>
    <row r="67" spans="1:19" x14ac:dyDescent="0.25">
      <c r="A67" s="32">
        <v>750</v>
      </c>
      <c r="B67" s="32">
        <f t="shared" si="1"/>
        <v>10</v>
      </c>
      <c r="C67" s="19">
        <v>30</v>
      </c>
      <c r="D67" s="19">
        <f t="shared" si="11"/>
        <v>150</v>
      </c>
      <c r="E67" s="19">
        <v>20</v>
      </c>
      <c r="F67" s="19">
        <f t="shared" si="12"/>
        <v>60</v>
      </c>
      <c r="G67" s="32">
        <f t="shared" si="2"/>
        <v>1020</v>
      </c>
      <c r="I67" s="10">
        <f t="shared" si="3"/>
        <v>1020</v>
      </c>
      <c r="J67" s="10">
        <f t="shared" si="4"/>
        <v>750</v>
      </c>
      <c r="K67" s="10">
        <f t="shared" si="5"/>
        <v>60</v>
      </c>
      <c r="L67" s="10">
        <f t="shared" si="6"/>
        <v>210</v>
      </c>
      <c r="N67" s="10">
        <f t="shared" si="13"/>
        <v>930</v>
      </c>
      <c r="O67" s="10">
        <f t="shared" si="7"/>
        <v>870</v>
      </c>
      <c r="P67" s="10">
        <f t="shared" si="8"/>
        <v>60</v>
      </c>
      <c r="R67" s="10">
        <f t="shared" si="9"/>
        <v>960</v>
      </c>
      <c r="S67" s="10">
        <f t="shared" si="10"/>
        <v>870</v>
      </c>
    </row>
    <row r="68" spans="1:19" x14ac:dyDescent="0.25">
      <c r="A68" s="32">
        <v>750</v>
      </c>
      <c r="B68" s="32">
        <f t="shared" si="1"/>
        <v>10</v>
      </c>
      <c r="C68" s="19">
        <v>30</v>
      </c>
      <c r="D68" s="19">
        <f t="shared" si="11"/>
        <v>150</v>
      </c>
      <c r="E68" s="19">
        <v>21</v>
      </c>
      <c r="F68" s="19">
        <f t="shared" si="12"/>
        <v>63</v>
      </c>
      <c r="G68" s="32">
        <f t="shared" si="2"/>
        <v>1024</v>
      </c>
      <c r="I68" s="10">
        <f t="shared" si="3"/>
        <v>1024</v>
      </c>
      <c r="J68" s="10">
        <f t="shared" si="4"/>
        <v>750</v>
      </c>
      <c r="K68" s="10">
        <f t="shared" si="5"/>
        <v>61</v>
      </c>
      <c r="L68" s="10">
        <f t="shared" si="6"/>
        <v>213</v>
      </c>
      <c r="N68" s="10">
        <f t="shared" si="13"/>
        <v>935.0333333333333</v>
      </c>
      <c r="O68" s="10">
        <f t="shared" si="7"/>
        <v>874.0333333333333</v>
      </c>
      <c r="P68" s="10">
        <f t="shared" si="8"/>
        <v>61</v>
      </c>
      <c r="R68" s="10">
        <f t="shared" si="9"/>
        <v>963</v>
      </c>
      <c r="S68" s="10">
        <f t="shared" si="10"/>
        <v>874.0333333333333</v>
      </c>
    </row>
    <row r="69" spans="1:19" x14ac:dyDescent="0.25">
      <c r="A69" s="32">
        <v>750</v>
      </c>
      <c r="B69" s="32">
        <f t="shared" si="1"/>
        <v>10</v>
      </c>
      <c r="C69" s="19">
        <v>30</v>
      </c>
      <c r="D69" s="19">
        <f t="shared" si="11"/>
        <v>150</v>
      </c>
      <c r="E69" s="19">
        <v>22</v>
      </c>
      <c r="F69" s="19">
        <f t="shared" si="12"/>
        <v>66</v>
      </c>
      <c r="G69" s="32">
        <f t="shared" si="2"/>
        <v>1028</v>
      </c>
      <c r="I69" s="10">
        <f t="shared" si="3"/>
        <v>1028</v>
      </c>
      <c r="J69" s="10">
        <f t="shared" si="4"/>
        <v>750</v>
      </c>
      <c r="K69" s="10">
        <f t="shared" si="5"/>
        <v>62</v>
      </c>
      <c r="L69" s="10">
        <f t="shared" si="6"/>
        <v>216</v>
      </c>
      <c r="N69" s="10">
        <f t="shared" si="13"/>
        <v>940.13333333333333</v>
      </c>
      <c r="O69" s="10">
        <f t="shared" si="7"/>
        <v>878.13333333333333</v>
      </c>
      <c r="P69" s="10">
        <f t="shared" si="8"/>
        <v>62</v>
      </c>
      <c r="R69" s="10">
        <f t="shared" si="9"/>
        <v>966</v>
      </c>
      <c r="S69" s="10">
        <f t="shared" si="10"/>
        <v>878.13333333333333</v>
      </c>
    </row>
    <row r="70" spans="1:19" x14ac:dyDescent="0.25">
      <c r="A70" s="32">
        <v>750</v>
      </c>
      <c r="B70" s="32">
        <f t="shared" si="1"/>
        <v>10</v>
      </c>
      <c r="C70" s="19">
        <v>30</v>
      </c>
      <c r="D70" s="19">
        <f t="shared" si="11"/>
        <v>150</v>
      </c>
      <c r="E70" s="19">
        <v>23</v>
      </c>
      <c r="F70" s="19">
        <f t="shared" si="12"/>
        <v>69</v>
      </c>
      <c r="G70" s="32">
        <f t="shared" si="2"/>
        <v>1032</v>
      </c>
      <c r="I70" s="10">
        <f t="shared" si="3"/>
        <v>1032</v>
      </c>
      <c r="J70" s="10">
        <f t="shared" si="4"/>
        <v>750</v>
      </c>
      <c r="K70" s="10">
        <f t="shared" si="5"/>
        <v>63</v>
      </c>
      <c r="L70" s="10">
        <f t="shared" si="6"/>
        <v>219</v>
      </c>
      <c r="N70" s="10">
        <f t="shared" si="13"/>
        <v>945.3</v>
      </c>
      <c r="O70" s="10">
        <f t="shared" si="7"/>
        <v>882.3</v>
      </c>
      <c r="P70" s="10">
        <f t="shared" si="8"/>
        <v>63</v>
      </c>
      <c r="R70" s="10">
        <f t="shared" si="9"/>
        <v>969</v>
      </c>
      <c r="S70" s="10">
        <f t="shared" si="10"/>
        <v>882.3</v>
      </c>
    </row>
    <row r="71" spans="1:19" x14ac:dyDescent="0.25">
      <c r="A71" s="32">
        <v>750</v>
      </c>
      <c r="B71" s="32">
        <f t="shared" si="1"/>
        <v>10</v>
      </c>
      <c r="C71" s="19">
        <v>30</v>
      </c>
      <c r="D71" s="19">
        <f t="shared" si="11"/>
        <v>150</v>
      </c>
      <c r="E71" s="19">
        <v>24</v>
      </c>
      <c r="F71" s="19">
        <f t="shared" si="12"/>
        <v>72</v>
      </c>
      <c r="G71" s="32">
        <f t="shared" si="2"/>
        <v>1036</v>
      </c>
      <c r="I71" s="10">
        <f t="shared" si="3"/>
        <v>1036</v>
      </c>
      <c r="J71" s="10">
        <f t="shared" si="4"/>
        <v>750</v>
      </c>
      <c r="K71" s="10">
        <f t="shared" si="5"/>
        <v>64</v>
      </c>
      <c r="L71" s="10">
        <f t="shared" si="6"/>
        <v>222</v>
      </c>
      <c r="N71" s="10">
        <f t="shared" si="13"/>
        <v>950.5333333333333</v>
      </c>
      <c r="O71" s="10">
        <f t="shared" si="7"/>
        <v>886.5333333333333</v>
      </c>
      <c r="P71" s="10">
        <f t="shared" si="8"/>
        <v>64</v>
      </c>
      <c r="R71" s="10">
        <f t="shared" si="9"/>
        <v>972</v>
      </c>
      <c r="S71" s="10">
        <f t="shared" si="10"/>
        <v>886.5333333333333</v>
      </c>
    </row>
    <row r="72" spans="1:19" x14ac:dyDescent="0.25">
      <c r="A72" s="32">
        <v>750</v>
      </c>
      <c r="B72" s="32">
        <f t="shared" si="1"/>
        <v>10</v>
      </c>
      <c r="C72" s="19">
        <v>30</v>
      </c>
      <c r="D72" s="19">
        <f t="shared" si="11"/>
        <v>150</v>
      </c>
      <c r="E72" s="19">
        <v>25</v>
      </c>
      <c r="F72" s="19">
        <f t="shared" si="12"/>
        <v>75</v>
      </c>
      <c r="G72" s="32">
        <f t="shared" si="2"/>
        <v>1040</v>
      </c>
      <c r="I72" s="10">
        <f t="shared" si="3"/>
        <v>1040</v>
      </c>
      <c r="J72" s="10">
        <f t="shared" si="4"/>
        <v>750</v>
      </c>
      <c r="K72" s="10">
        <f t="shared" si="5"/>
        <v>65</v>
      </c>
      <c r="L72" s="10">
        <f t="shared" si="6"/>
        <v>225</v>
      </c>
      <c r="N72" s="10">
        <f t="shared" si="13"/>
        <v>955.83333333333337</v>
      </c>
      <c r="O72" s="10">
        <f t="shared" si="7"/>
        <v>890.83333333333337</v>
      </c>
      <c r="P72" s="10">
        <f t="shared" si="8"/>
        <v>65</v>
      </c>
      <c r="R72" s="10">
        <f t="shared" si="9"/>
        <v>975</v>
      </c>
      <c r="S72" s="10">
        <f t="shared" si="10"/>
        <v>890.83333333333337</v>
      </c>
    </row>
    <row r="73" spans="1:19" x14ac:dyDescent="0.25">
      <c r="A73" s="32">
        <v>750</v>
      </c>
      <c r="B73" s="32">
        <f t="shared" si="1"/>
        <v>10</v>
      </c>
      <c r="C73" s="19">
        <v>30</v>
      </c>
      <c r="D73" s="19">
        <f t="shared" si="11"/>
        <v>150</v>
      </c>
      <c r="E73" s="19">
        <v>26</v>
      </c>
      <c r="F73" s="19">
        <f t="shared" si="12"/>
        <v>78</v>
      </c>
      <c r="G73" s="32">
        <f t="shared" si="2"/>
        <v>1044</v>
      </c>
      <c r="I73" s="10">
        <f t="shared" si="3"/>
        <v>1044</v>
      </c>
      <c r="J73" s="10">
        <f t="shared" si="4"/>
        <v>750</v>
      </c>
      <c r="K73" s="10">
        <f t="shared" si="5"/>
        <v>66</v>
      </c>
      <c r="L73" s="10">
        <f t="shared" si="6"/>
        <v>228</v>
      </c>
      <c r="N73" s="10">
        <f t="shared" si="13"/>
        <v>961.2</v>
      </c>
      <c r="O73" s="10">
        <f t="shared" si="7"/>
        <v>895.2</v>
      </c>
      <c r="P73" s="10">
        <f t="shared" si="8"/>
        <v>66</v>
      </c>
      <c r="R73" s="10">
        <f t="shared" si="9"/>
        <v>978</v>
      </c>
      <c r="S73" s="10">
        <f t="shared" si="10"/>
        <v>895.2</v>
      </c>
    </row>
    <row r="74" spans="1:19" x14ac:dyDescent="0.25">
      <c r="A74" s="32">
        <v>750</v>
      </c>
      <c r="B74" s="32">
        <f t="shared" si="1"/>
        <v>10</v>
      </c>
      <c r="C74" s="19">
        <v>30</v>
      </c>
      <c r="D74" s="19">
        <f t="shared" si="11"/>
        <v>150</v>
      </c>
      <c r="E74" s="19">
        <v>27</v>
      </c>
      <c r="F74" s="19">
        <f t="shared" si="12"/>
        <v>81</v>
      </c>
      <c r="G74" s="32">
        <f t="shared" si="2"/>
        <v>1048</v>
      </c>
      <c r="I74" s="10">
        <f t="shared" si="3"/>
        <v>1048</v>
      </c>
      <c r="J74" s="10">
        <f t="shared" si="4"/>
        <v>750</v>
      </c>
      <c r="K74" s="10">
        <f t="shared" si="5"/>
        <v>67</v>
      </c>
      <c r="L74" s="10">
        <f t="shared" si="6"/>
        <v>231</v>
      </c>
      <c r="N74" s="10">
        <f t="shared" si="13"/>
        <v>966.63333333333333</v>
      </c>
      <c r="O74" s="10">
        <f t="shared" si="7"/>
        <v>899.63333333333333</v>
      </c>
      <c r="P74" s="10">
        <f t="shared" si="8"/>
        <v>67</v>
      </c>
      <c r="R74" s="10">
        <f t="shared" si="9"/>
        <v>981</v>
      </c>
      <c r="S74" s="10">
        <f t="shared" si="10"/>
        <v>899.63333333333333</v>
      </c>
    </row>
    <row r="75" spans="1:19" x14ac:dyDescent="0.25">
      <c r="A75" s="32">
        <v>750</v>
      </c>
      <c r="B75" s="32">
        <f t="shared" si="1"/>
        <v>10</v>
      </c>
      <c r="C75" s="19">
        <v>30</v>
      </c>
      <c r="D75" s="19">
        <f t="shared" si="11"/>
        <v>150</v>
      </c>
      <c r="E75" s="19">
        <v>28</v>
      </c>
      <c r="F75" s="19">
        <f t="shared" si="12"/>
        <v>84</v>
      </c>
      <c r="G75" s="32">
        <f t="shared" si="2"/>
        <v>1052</v>
      </c>
      <c r="I75" s="10">
        <f t="shared" si="3"/>
        <v>1052</v>
      </c>
      <c r="J75" s="10">
        <f t="shared" si="4"/>
        <v>750</v>
      </c>
      <c r="K75" s="10">
        <f t="shared" si="5"/>
        <v>68</v>
      </c>
      <c r="L75" s="10">
        <f t="shared" si="6"/>
        <v>234</v>
      </c>
      <c r="N75" s="10">
        <f t="shared" si="13"/>
        <v>972.13333333333333</v>
      </c>
      <c r="O75" s="10">
        <f t="shared" si="7"/>
        <v>904.13333333333333</v>
      </c>
      <c r="P75" s="10">
        <f t="shared" si="8"/>
        <v>68</v>
      </c>
      <c r="R75" s="10">
        <f t="shared" si="9"/>
        <v>984</v>
      </c>
      <c r="S75" s="10">
        <f t="shared" si="10"/>
        <v>904.13333333333333</v>
      </c>
    </row>
    <row r="76" spans="1:19" x14ac:dyDescent="0.25">
      <c r="A76" s="32">
        <v>750</v>
      </c>
      <c r="B76" s="32">
        <f t="shared" si="1"/>
        <v>10</v>
      </c>
      <c r="C76" s="19">
        <v>30</v>
      </c>
      <c r="D76" s="19">
        <f t="shared" si="11"/>
        <v>150</v>
      </c>
      <c r="E76" s="19">
        <v>29</v>
      </c>
      <c r="F76" s="19">
        <f t="shared" si="12"/>
        <v>87</v>
      </c>
      <c r="G76" s="32">
        <f t="shared" si="2"/>
        <v>1056</v>
      </c>
      <c r="I76" s="10">
        <f t="shared" si="3"/>
        <v>1056</v>
      </c>
      <c r="J76" s="10">
        <f t="shared" si="4"/>
        <v>750</v>
      </c>
      <c r="K76" s="10">
        <f t="shared" si="5"/>
        <v>69</v>
      </c>
      <c r="L76" s="10">
        <f t="shared" si="6"/>
        <v>237</v>
      </c>
      <c r="N76" s="10">
        <f t="shared" si="13"/>
        <v>977.7</v>
      </c>
      <c r="O76" s="10">
        <f t="shared" si="7"/>
        <v>908.7</v>
      </c>
      <c r="P76" s="10">
        <f t="shared" si="8"/>
        <v>69</v>
      </c>
      <c r="R76" s="10">
        <f t="shared" si="9"/>
        <v>987</v>
      </c>
      <c r="S76" s="10">
        <f t="shared" si="10"/>
        <v>908.7</v>
      </c>
    </row>
    <row r="77" spans="1:19" x14ac:dyDescent="0.25">
      <c r="A77" s="32">
        <v>750</v>
      </c>
      <c r="B77" s="32">
        <f t="shared" si="1"/>
        <v>10</v>
      </c>
      <c r="C77" s="19">
        <v>30</v>
      </c>
      <c r="D77" s="19">
        <f t="shared" si="11"/>
        <v>150</v>
      </c>
      <c r="E77" s="19">
        <v>30</v>
      </c>
      <c r="F77" s="19">
        <f t="shared" si="12"/>
        <v>90</v>
      </c>
      <c r="G77" s="32">
        <f t="shared" si="2"/>
        <v>1060</v>
      </c>
      <c r="I77" s="10">
        <f t="shared" si="3"/>
        <v>1060</v>
      </c>
      <c r="J77" s="10">
        <f t="shared" si="4"/>
        <v>750</v>
      </c>
      <c r="K77" s="10">
        <f t="shared" si="5"/>
        <v>70</v>
      </c>
      <c r="L77" s="10">
        <f t="shared" si="6"/>
        <v>240</v>
      </c>
      <c r="N77" s="10">
        <f t="shared" si="13"/>
        <v>983.33333333333337</v>
      </c>
      <c r="O77" s="10">
        <f t="shared" si="7"/>
        <v>913.33333333333337</v>
      </c>
      <c r="P77" s="10">
        <f t="shared" si="8"/>
        <v>70</v>
      </c>
      <c r="R77" s="10">
        <f t="shared" si="9"/>
        <v>990</v>
      </c>
      <c r="S77" s="10">
        <f t="shared" si="10"/>
        <v>913.33333333333337</v>
      </c>
    </row>
    <row r="78" spans="1:19" x14ac:dyDescent="0.25">
      <c r="A78" s="32">
        <v>750</v>
      </c>
      <c r="B78" s="32">
        <f t="shared" si="1"/>
        <v>10</v>
      </c>
      <c r="C78" s="19">
        <v>30</v>
      </c>
      <c r="D78" s="19">
        <f t="shared" si="11"/>
        <v>150</v>
      </c>
      <c r="E78" s="19">
        <v>31</v>
      </c>
      <c r="F78" s="19">
        <f t="shared" si="12"/>
        <v>93</v>
      </c>
      <c r="G78" s="32">
        <f t="shared" si="2"/>
        <v>1064</v>
      </c>
      <c r="I78" s="10">
        <f t="shared" si="3"/>
        <v>1064</v>
      </c>
      <c r="J78" s="10">
        <f t="shared" si="4"/>
        <v>750</v>
      </c>
      <c r="K78" s="10">
        <f t="shared" si="5"/>
        <v>71</v>
      </c>
      <c r="L78" s="10">
        <f t="shared" si="6"/>
        <v>243</v>
      </c>
      <c r="N78" s="10">
        <f t="shared" si="13"/>
        <v>989.0333333333333</v>
      </c>
      <c r="O78" s="10">
        <f t="shared" si="7"/>
        <v>918.0333333333333</v>
      </c>
      <c r="P78" s="10">
        <f t="shared" si="8"/>
        <v>71</v>
      </c>
      <c r="R78" s="10">
        <f t="shared" si="9"/>
        <v>993</v>
      </c>
      <c r="S78" s="10">
        <f t="shared" si="10"/>
        <v>918.0333333333333</v>
      </c>
    </row>
    <row r="79" spans="1:19" x14ac:dyDescent="0.25">
      <c r="A79" s="32">
        <v>750</v>
      </c>
      <c r="B79" s="32">
        <f t="shared" si="1"/>
        <v>10</v>
      </c>
      <c r="C79" s="19">
        <v>30</v>
      </c>
      <c r="D79" s="19">
        <f t="shared" si="11"/>
        <v>150</v>
      </c>
      <c r="E79" s="19">
        <v>32</v>
      </c>
      <c r="F79" s="19">
        <f t="shared" si="12"/>
        <v>96</v>
      </c>
      <c r="G79" s="32">
        <f t="shared" si="2"/>
        <v>1068</v>
      </c>
      <c r="I79" s="10">
        <f t="shared" si="3"/>
        <v>1068</v>
      </c>
      <c r="J79" s="10">
        <f t="shared" si="4"/>
        <v>750</v>
      </c>
      <c r="K79" s="10">
        <f t="shared" si="5"/>
        <v>72</v>
      </c>
      <c r="L79" s="10">
        <f t="shared" si="6"/>
        <v>246</v>
      </c>
      <c r="N79" s="10">
        <f t="shared" si="13"/>
        <v>994.8</v>
      </c>
      <c r="O79" s="10">
        <f t="shared" si="7"/>
        <v>922.8</v>
      </c>
      <c r="P79" s="10">
        <f t="shared" si="8"/>
        <v>72</v>
      </c>
      <c r="R79" s="10">
        <f t="shared" si="9"/>
        <v>996</v>
      </c>
      <c r="S79" s="10">
        <f t="shared" si="10"/>
        <v>922.8</v>
      </c>
    </row>
    <row r="80" spans="1:19" x14ac:dyDescent="0.25">
      <c r="A80" s="32">
        <v>750</v>
      </c>
      <c r="B80" s="32">
        <f t="shared" si="1"/>
        <v>10</v>
      </c>
      <c r="C80" s="19">
        <v>30</v>
      </c>
      <c r="D80" s="19">
        <f t="shared" si="11"/>
        <v>150</v>
      </c>
      <c r="E80" s="19">
        <v>33</v>
      </c>
      <c r="F80" s="19">
        <f t="shared" si="12"/>
        <v>99</v>
      </c>
      <c r="G80" s="32">
        <f t="shared" si="2"/>
        <v>1072</v>
      </c>
      <c r="I80" s="10">
        <f t="shared" si="3"/>
        <v>1072</v>
      </c>
      <c r="J80" s="10">
        <f t="shared" si="4"/>
        <v>750</v>
      </c>
      <c r="K80" s="10">
        <f t="shared" si="5"/>
        <v>73</v>
      </c>
      <c r="L80" s="10">
        <f t="shared" si="6"/>
        <v>249</v>
      </c>
      <c r="N80" s="10">
        <f t="shared" si="13"/>
        <v>1000.6333333333333</v>
      </c>
      <c r="O80" s="10">
        <f t="shared" si="7"/>
        <v>927.63333333333333</v>
      </c>
      <c r="P80" s="10">
        <f t="shared" si="8"/>
        <v>73</v>
      </c>
      <c r="R80" s="10">
        <f t="shared" si="9"/>
        <v>999</v>
      </c>
      <c r="S80" s="10">
        <f t="shared" si="10"/>
        <v>927.63333333333333</v>
      </c>
    </row>
    <row r="81" spans="1:19" x14ac:dyDescent="0.25">
      <c r="A81" s="32">
        <v>750</v>
      </c>
      <c r="B81" s="32">
        <f t="shared" si="1"/>
        <v>10</v>
      </c>
      <c r="C81" s="19">
        <v>30</v>
      </c>
      <c r="D81" s="19">
        <f t="shared" si="11"/>
        <v>150</v>
      </c>
      <c r="E81" s="19">
        <v>34</v>
      </c>
      <c r="F81" s="19">
        <f t="shared" si="12"/>
        <v>102</v>
      </c>
      <c r="G81" s="32">
        <f t="shared" si="2"/>
        <v>1076</v>
      </c>
      <c r="I81" s="10">
        <f t="shared" si="3"/>
        <v>1076</v>
      </c>
      <c r="J81" s="10">
        <f t="shared" si="4"/>
        <v>750</v>
      </c>
      <c r="K81" s="10">
        <f t="shared" si="5"/>
        <v>74</v>
      </c>
      <c r="L81" s="10">
        <f t="shared" si="6"/>
        <v>252</v>
      </c>
      <c r="N81" s="10">
        <f t="shared" ref="N81:N107" si="14">SUM(O81:P81)</f>
        <v>1006.5333333333333</v>
      </c>
      <c r="O81" s="10">
        <f t="shared" si="7"/>
        <v>932.5333333333333</v>
      </c>
      <c r="P81" s="10">
        <f t="shared" si="8"/>
        <v>74</v>
      </c>
      <c r="R81" s="10">
        <f t="shared" si="9"/>
        <v>1002</v>
      </c>
      <c r="S81" s="10">
        <f t="shared" si="10"/>
        <v>932.5333333333333</v>
      </c>
    </row>
    <row r="82" spans="1:19" x14ac:dyDescent="0.25">
      <c r="A82" s="32">
        <v>750</v>
      </c>
      <c r="B82" s="32">
        <f t="shared" ref="B82:B107" si="15">B$15</f>
        <v>10</v>
      </c>
      <c r="C82" s="19">
        <v>30</v>
      </c>
      <c r="D82" s="19">
        <f t="shared" si="11"/>
        <v>150</v>
      </c>
      <c r="E82" s="19">
        <v>35</v>
      </c>
      <c r="F82" s="19">
        <f t="shared" si="12"/>
        <v>105</v>
      </c>
      <c r="G82" s="32">
        <f t="shared" ref="G82:G107" si="16">SUM(A82:F82)</f>
        <v>1080</v>
      </c>
      <c r="I82" s="10">
        <f t="shared" ref="I82:I107" si="17">SUM(J82:L82)</f>
        <v>1080</v>
      </c>
      <c r="J82" s="10">
        <f t="shared" ref="J82:J107" si="18">A82</f>
        <v>750</v>
      </c>
      <c r="K82" s="10">
        <f t="shared" ref="K82:K107" si="19">B82+C82+E82</f>
        <v>75</v>
      </c>
      <c r="L82" s="10">
        <f t="shared" ref="L82:L107" si="20">D82+F82</f>
        <v>255</v>
      </c>
      <c r="N82" s="10">
        <f t="shared" si="14"/>
        <v>1012.5</v>
      </c>
      <c r="O82" s="10">
        <f t="shared" ref="O82:O107" si="21">O$15+((P82*P82)/P$15)</f>
        <v>937.5</v>
      </c>
      <c r="P82" s="10">
        <f t="shared" ref="P82:P107" si="22">K82</f>
        <v>75</v>
      </c>
      <c r="R82" s="10">
        <f t="shared" ref="R82:R107" si="23">J82+L82</f>
        <v>1005</v>
      </c>
      <c r="S82" s="10">
        <f t="shared" ref="S82:S107" si="24">O82</f>
        <v>937.5</v>
      </c>
    </row>
    <row r="83" spans="1:19" x14ac:dyDescent="0.25">
      <c r="A83" s="32">
        <v>750</v>
      </c>
      <c r="B83" s="32">
        <f t="shared" si="15"/>
        <v>10</v>
      </c>
      <c r="C83" s="19">
        <v>30</v>
      </c>
      <c r="D83" s="19">
        <f t="shared" ref="D83:D107" si="25">C83*D$15</f>
        <v>150</v>
      </c>
      <c r="E83" s="19">
        <v>36</v>
      </c>
      <c r="F83" s="19">
        <f t="shared" si="12"/>
        <v>108</v>
      </c>
      <c r="G83" s="32">
        <f t="shared" si="16"/>
        <v>1084</v>
      </c>
      <c r="I83" s="10">
        <f t="shared" si="17"/>
        <v>1084</v>
      </c>
      <c r="J83" s="10">
        <f t="shared" si="18"/>
        <v>750</v>
      </c>
      <c r="K83" s="10">
        <f t="shared" si="19"/>
        <v>76</v>
      </c>
      <c r="L83" s="10">
        <f t="shared" si="20"/>
        <v>258</v>
      </c>
      <c r="N83" s="10">
        <f t="shared" si="14"/>
        <v>1018.5333333333333</v>
      </c>
      <c r="O83" s="10">
        <f t="shared" si="21"/>
        <v>942.5333333333333</v>
      </c>
      <c r="P83" s="10">
        <f t="shared" si="22"/>
        <v>76</v>
      </c>
      <c r="R83" s="10">
        <f t="shared" si="23"/>
        <v>1008</v>
      </c>
      <c r="S83" s="10">
        <f t="shared" si="24"/>
        <v>942.5333333333333</v>
      </c>
    </row>
    <row r="84" spans="1:19" x14ac:dyDescent="0.25">
      <c r="A84" s="32">
        <v>750</v>
      </c>
      <c r="B84" s="32">
        <f t="shared" si="15"/>
        <v>10</v>
      </c>
      <c r="C84" s="19">
        <v>30</v>
      </c>
      <c r="D84" s="19">
        <f t="shared" si="25"/>
        <v>150</v>
      </c>
      <c r="E84" s="19">
        <v>37</v>
      </c>
      <c r="F84" s="19">
        <f t="shared" si="12"/>
        <v>111</v>
      </c>
      <c r="G84" s="32">
        <f t="shared" si="16"/>
        <v>1088</v>
      </c>
      <c r="I84" s="10">
        <f t="shared" si="17"/>
        <v>1088</v>
      </c>
      <c r="J84" s="10">
        <f t="shared" si="18"/>
        <v>750</v>
      </c>
      <c r="K84" s="10">
        <f t="shared" si="19"/>
        <v>77</v>
      </c>
      <c r="L84" s="10">
        <f t="shared" si="20"/>
        <v>261</v>
      </c>
      <c r="N84" s="10">
        <f t="shared" si="14"/>
        <v>1024.6333333333332</v>
      </c>
      <c r="O84" s="10">
        <f t="shared" si="21"/>
        <v>947.63333333333333</v>
      </c>
      <c r="P84" s="10">
        <f t="shared" si="22"/>
        <v>77</v>
      </c>
      <c r="R84" s="10">
        <f t="shared" si="23"/>
        <v>1011</v>
      </c>
      <c r="S84" s="10">
        <f t="shared" si="24"/>
        <v>947.63333333333333</v>
      </c>
    </row>
    <row r="85" spans="1:19" x14ac:dyDescent="0.25">
      <c r="A85" s="32">
        <v>750</v>
      </c>
      <c r="B85" s="32">
        <f t="shared" si="15"/>
        <v>10</v>
      </c>
      <c r="C85" s="19">
        <v>30</v>
      </c>
      <c r="D85" s="19">
        <f t="shared" si="25"/>
        <v>150</v>
      </c>
      <c r="E85" s="19">
        <v>38</v>
      </c>
      <c r="F85" s="19">
        <f t="shared" si="12"/>
        <v>114</v>
      </c>
      <c r="G85" s="32">
        <f t="shared" si="16"/>
        <v>1092</v>
      </c>
      <c r="I85" s="10">
        <f t="shared" si="17"/>
        <v>1092</v>
      </c>
      <c r="J85" s="10">
        <f t="shared" si="18"/>
        <v>750</v>
      </c>
      <c r="K85" s="10">
        <f t="shared" si="19"/>
        <v>78</v>
      </c>
      <c r="L85" s="10">
        <f t="shared" si="20"/>
        <v>264</v>
      </c>
      <c r="N85" s="10">
        <f t="shared" si="14"/>
        <v>1030.8</v>
      </c>
      <c r="O85" s="10">
        <f t="shared" si="21"/>
        <v>952.8</v>
      </c>
      <c r="P85" s="10">
        <f t="shared" si="22"/>
        <v>78</v>
      </c>
      <c r="R85" s="10">
        <f t="shared" si="23"/>
        <v>1014</v>
      </c>
      <c r="S85" s="10">
        <f t="shared" si="24"/>
        <v>952.8</v>
      </c>
    </row>
    <row r="86" spans="1:19" x14ac:dyDescent="0.25">
      <c r="A86" s="32">
        <v>750</v>
      </c>
      <c r="B86" s="32">
        <f t="shared" si="15"/>
        <v>10</v>
      </c>
      <c r="C86" s="19">
        <v>30</v>
      </c>
      <c r="D86" s="19">
        <f t="shared" si="25"/>
        <v>150</v>
      </c>
      <c r="E86" s="19">
        <v>39</v>
      </c>
      <c r="F86" s="19">
        <f t="shared" si="12"/>
        <v>117</v>
      </c>
      <c r="G86" s="32">
        <f t="shared" si="16"/>
        <v>1096</v>
      </c>
      <c r="I86" s="10">
        <f t="shared" si="17"/>
        <v>1096</v>
      </c>
      <c r="J86" s="10">
        <f t="shared" si="18"/>
        <v>750</v>
      </c>
      <c r="K86" s="10">
        <f t="shared" si="19"/>
        <v>79</v>
      </c>
      <c r="L86" s="10">
        <f t="shared" si="20"/>
        <v>267</v>
      </c>
      <c r="N86" s="10">
        <f t="shared" si="14"/>
        <v>1037.0333333333333</v>
      </c>
      <c r="O86" s="10">
        <f t="shared" si="21"/>
        <v>958.0333333333333</v>
      </c>
      <c r="P86" s="10">
        <f t="shared" si="22"/>
        <v>79</v>
      </c>
      <c r="R86" s="10">
        <f t="shared" si="23"/>
        <v>1017</v>
      </c>
      <c r="S86" s="10">
        <f t="shared" si="24"/>
        <v>958.0333333333333</v>
      </c>
    </row>
    <row r="87" spans="1:19" x14ac:dyDescent="0.25">
      <c r="A87" s="32">
        <v>750</v>
      </c>
      <c r="B87" s="32">
        <f t="shared" si="15"/>
        <v>10</v>
      </c>
      <c r="C87" s="19">
        <v>30</v>
      </c>
      <c r="D87" s="19">
        <f t="shared" si="25"/>
        <v>150</v>
      </c>
      <c r="E87" s="19">
        <v>40</v>
      </c>
      <c r="F87" s="19">
        <f t="shared" si="12"/>
        <v>120</v>
      </c>
      <c r="G87" s="32">
        <f t="shared" si="16"/>
        <v>1100</v>
      </c>
      <c r="I87" s="10">
        <f t="shared" si="17"/>
        <v>1100</v>
      </c>
      <c r="J87" s="10">
        <f t="shared" si="18"/>
        <v>750</v>
      </c>
      <c r="K87" s="10">
        <f t="shared" si="19"/>
        <v>80</v>
      </c>
      <c r="L87" s="10">
        <f t="shared" si="20"/>
        <v>270</v>
      </c>
      <c r="N87" s="10">
        <f t="shared" si="14"/>
        <v>1043.3333333333335</v>
      </c>
      <c r="O87" s="10">
        <f t="shared" si="21"/>
        <v>963.33333333333337</v>
      </c>
      <c r="P87" s="10">
        <f t="shared" si="22"/>
        <v>80</v>
      </c>
      <c r="R87" s="10">
        <f t="shared" si="23"/>
        <v>1020</v>
      </c>
      <c r="S87" s="10">
        <f t="shared" si="24"/>
        <v>963.33333333333337</v>
      </c>
    </row>
    <row r="88" spans="1:19" x14ac:dyDescent="0.25">
      <c r="A88" s="32">
        <v>750</v>
      </c>
      <c r="B88" s="32">
        <f t="shared" si="15"/>
        <v>10</v>
      </c>
      <c r="C88" s="19">
        <v>30</v>
      </c>
      <c r="D88" s="19">
        <f t="shared" si="25"/>
        <v>150</v>
      </c>
      <c r="E88" s="19">
        <v>41</v>
      </c>
      <c r="F88" s="19">
        <f t="shared" si="12"/>
        <v>123</v>
      </c>
      <c r="G88" s="32">
        <f t="shared" si="16"/>
        <v>1104</v>
      </c>
      <c r="I88" s="10">
        <f t="shared" si="17"/>
        <v>1104</v>
      </c>
      <c r="J88" s="10">
        <f t="shared" si="18"/>
        <v>750</v>
      </c>
      <c r="K88" s="10">
        <f t="shared" si="19"/>
        <v>81</v>
      </c>
      <c r="L88" s="10">
        <f t="shared" si="20"/>
        <v>273</v>
      </c>
      <c r="N88" s="10">
        <f t="shared" si="14"/>
        <v>1049.7</v>
      </c>
      <c r="O88" s="10">
        <f t="shared" si="21"/>
        <v>968.7</v>
      </c>
      <c r="P88" s="10">
        <f t="shared" si="22"/>
        <v>81</v>
      </c>
      <c r="R88" s="10">
        <f t="shared" si="23"/>
        <v>1023</v>
      </c>
      <c r="S88" s="10">
        <f t="shared" si="24"/>
        <v>968.7</v>
      </c>
    </row>
    <row r="89" spans="1:19" x14ac:dyDescent="0.25">
      <c r="A89" s="32">
        <v>750</v>
      </c>
      <c r="B89" s="32">
        <f t="shared" si="15"/>
        <v>10</v>
      </c>
      <c r="C89" s="19">
        <v>30</v>
      </c>
      <c r="D89" s="19">
        <f t="shared" si="25"/>
        <v>150</v>
      </c>
      <c r="E89" s="19">
        <v>42</v>
      </c>
      <c r="F89" s="19">
        <f t="shared" si="12"/>
        <v>126</v>
      </c>
      <c r="G89" s="32">
        <f t="shared" si="16"/>
        <v>1108</v>
      </c>
      <c r="I89" s="10">
        <f t="shared" si="17"/>
        <v>1108</v>
      </c>
      <c r="J89" s="10">
        <f t="shared" si="18"/>
        <v>750</v>
      </c>
      <c r="K89" s="10">
        <f t="shared" si="19"/>
        <v>82</v>
      </c>
      <c r="L89" s="10">
        <f t="shared" si="20"/>
        <v>276</v>
      </c>
      <c r="N89" s="10">
        <f t="shared" si="14"/>
        <v>1056.1333333333332</v>
      </c>
      <c r="O89" s="10">
        <f t="shared" si="21"/>
        <v>974.13333333333333</v>
      </c>
      <c r="P89" s="10">
        <f t="shared" si="22"/>
        <v>82</v>
      </c>
      <c r="R89" s="10">
        <f t="shared" si="23"/>
        <v>1026</v>
      </c>
      <c r="S89" s="10">
        <f t="shared" si="24"/>
        <v>974.13333333333333</v>
      </c>
    </row>
    <row r="90" spans="1:19" x14ac:dyDescent="0.25">
      <c r="A90" s="32">
        <v>750</v>
      </c>
      <c r="B90" s="32">
        <f t="shared" si="15"/>
        <v>10</v>
      </c>
      <c r="C90" s="19">
        <v>30</v>
      </c>
      <c r="D90" s="19">
        <f t="shared" si="25"/>
        <v>150</v>
      </c>
      <c r="E90" s="19">
        <v>43</v>
      </c>
      <c r="F90" s="19">
        <f t="shared" si="12"/>
        <v>129</v>
      </c>
      <c r="G90" s="32">
        <f t="shared" si="16"/>
        <v>1112</v>
      </c>
      <c r="I90" s="10">
        <f t="shared" si="17"/>
        <v>1112</v>
      </c>
      <c r="J90" s="10">
        <f t="shared" si="18"/>
        <v>750</v>
      </c>
      <c r="K90" s="10">
        <f t="shared" si="19"/>
        <v>83</v>
      </c>
      <c r="L90" s="10">
        <f t="shared" si="20"/>
        <v>279</v>
      </c>
      <c r="N90" s="10">
        <f t="shared" si="14"/>
        <v>1062.6333333333332</v>
      </c>
      <c r="O90" s="10">
        <f t="shared" si="21"/>
        <v>979.63333333333333</v>
      </c>
      <c r="P90" s="10">
        <f t="shared" si="22"/>
        <v>83</v>
      </c>
      <c r="R90" s="10">
        <f t="shared" si="23"/>
        <v>1029</v>
      </c>
      <c r="S90" s="10">
        <f t="shared" si="24"/>
        <v>979.63333333333333</v>
      </c>
    </row>
    <row r="91" spans="1:19" x14ac:dyDescent="0.25">
      <c r="A91" s="32">
        <v>750</v>
      </c>
      <c r="B91" s="32">
        <f t="shared" si="15"/>
        <v>10</v>
      </c>
      <c r="C91" s="19">
        <v>30</v>
      </c>
      <c r="D91" s="19">
        <f t="shared" si="25"/>
        <v>150</v>
      </c>
      <c r="E91" s="19">
        <v>44</v>
      </c>
      <c r="F91" s="19">
        <f t="shared" si="12"/>
        <v>132</v>
      </c>
      <c r="G91" s="32">
        <f t="shared" si="16"/>
        <v>1116</v>
      </c>
      <c r="I91" s="10">
        <f t="shared" si="17"/>
        <v>1116</v>
      </c>
      <c r="J91" s="10">
        <f t="shared" si="18"/>
        <v>750</v>
      </c>
      <c r="K91" s="10">
        <f t="shared" si="19"/>
        <v>84</v>
      </c>
      <c r="L91" s="10">
        <f t="shared" si="20"/>
        <v>282</v>
      </c>
      <c r="N91" s="10">
        <f t="shared" si="14"/>
        <v>1069.2</v>
      </c>
      <c r="O91" s="10">
        <f t="shared" si="21"/>
        <v>985.2</v>
      </c>
      <c r="P91" s="10">
        <f t="shared" si="22"/>
        <v>84</v>
      </c>
      <c r="R91" s="10">
        <f t="shared" si="23"/>
        <v>1032</v>
      </c>
      <c r="S91" s="10">
        <f t="shared" si="24"/>
        <v>985.2</v>
      </c>
    </row>
    <row r="92" spans="1:19" x14ac:dyDescent="0.25">
      <c r="A92" s="32">
        <v>750</v>
      </c>
      <c r="B92" s="32">
        <f t="shared" si="15"/>
        <v>10</v>
      </c>
      <c r="C92" s="19">
        <v>30</v>
      </c>
      <c r="D92" s="19">
        <f t="shared" si="25"/>
        <v>150</v>
      </c>
      <c r="E92" s="19">
        <v>45</v>
      </c>
      <c r="F92" s="19">
        <f t="shared" si="12"/>
        <v>135</v>
      </c>
      <c r="G92" s="32">
        <f t="shared" si="16"/>
        <v>1120</v>
      </c>
      <c r="I92" s="10">
        <f t="shared" si="17"/>
        <v>1120</v>
      </c>
      <c r="J92" s="10">
        <f t="shared" si="18"/>
        <v>750</v>
      </c>
      <c r="K92" s="10">
        <f t="shared" si="19"/>
        <v>85</v>
      </c>
      <c r="L92" s="10">
        <f t="shared" si="20"/>
        <v>285</v>
      </c>
      <c r="N92" s="10">
        <f t="shared" si="14"/>
        <v>1075.8333333333335</v>
      </c>
      <c r="O92" s="10">
        <f t="shared" si="21"/>
        <v>990.83333333333337</v>
      </c>
      <c r="P92" s="10">
        <f t="shared" si="22"/>
        <v>85</v>
      </c>
      <c r="R92" s="10">
        <f t="shared" si="23"/>
        <v>1035</v>
      </c>
      <c r="S92" s="10">
        <f t="shared" si="24"/>
        <v>990.83333333333337</v>
      </c>
    </row>
    <row r="93" spans="1:19" x14ac:dyDescent="0.25">
      <c r="A93" s="32">
        <v>750</v>
      </c>
      <c r="B93" s="32">
        <f t="shared" si="15"/>
        <v>10</v>
      </c>
      <c r="C93" s="19">
        <v>30</v>
      </c>
      <c r="D93" s="19">
        <f t="shared" si="25"/>
        <v>150</v>
      </c>
      <c r="E93" s="19">
        <v>46</v>
      </c>
      <c r="F93" s="19">
        <f t="shared" si="12"/>
        <v>138</v>
      </c>
      <c r="G93" s="32">
        <f t="shared" si="16"/>
        <v>1124</v>
      </c>
      <c r="I93" s="10">
        <f t="shared" si="17"/>
        <v>1124</v>
      </c>
      <c r="J93" s="10">
        <f t="shared" si="18"/>
        <v>750</v>
      </c>
      <c r="K93" s="10">
        <f t="shared" si="19"/>
        <v>86</v>
      </c>
      <c r="L93" s="10">
        <f t="shared" si="20"/>
        <v>288</v>
      </c>
      <c r="N93" s="10">
        <f t="shared" si="14"/>
        <v>1082.5333333333333</v>
      </c>
      <c r="O93" s="10">
        <f t="shared" si="21"/>
        <v>996.5333333333333</v>
      </c>
      <c r="P93" s="10">
        <f t="shared" si="22"/>
        <v>86</v>
      </c>
      <c r="R93" s="10">
        <f t="shared" si="23"/>
        <v>1038</v>
      </c>
      <c r="S93" s="10">
        <f t="shared" si="24"/>
        <v>996.5333333333333</v>
      </c>
    </row>
    <row r="94" spans="1:19" x14ac:dyDescent="0.25">
      <c r="A94" s="32">
        <v>750</v>
      </c>
      <c r="B94" s="32">
        <f t="shared" si="15"/>
        <v>10</v>
      </c>
      <c r="C94" s="19">
        <v>30</v>
      </c>
      <c r="D94" s="19">
        <f t="shared" si="25"/>
        <v>150</v>
      </c>
      <c r="E94" s="19">
        <v>47</v>
      </c>
      <c r="F94" s="19">
        <f t="shared" si="12"/>
        <v>141</v>
      </c>
      <c r="G94" s="32">
        <f t="shared" si="16"/>
        <v>1128</v>
      </c>
      <c r="I94" s="10">
        <f t="shared" si="17"/>
        <v>1128</v>
      </c>
      <c r="J94" s="10">
        <f t="shared" si="18"/>
        <v>750</v>
      </c>
      <c r="K94" s="10">
        <f t="shared" si="19"/>
        <v>87</v>
      </c>
      <c r="L94" s="10">
        <f t="shared" si="20"/>
        <v>291</v>
      </c>
      <c r="N94" s="10">
        <f t="shared" si="14"/>
        <v>1089.3</v>
      </c>
      <c r="O94" s="10">
        <f t="shared" si="21"/>
        <v>1002.3</v>
      </c>
      <c r="P94" s="10">
        <f t="shared" si="22"/>
        <v>87</v>
      </c>
      <c r="R94" s="10">
        <f t="shared" si="23"/>
        <v>1041</v>
      </c>
      <c r="S94" s="10">
        <f t="shared" si="24"/>
        <v>1002.3</v>
      </c>
    </row>
    <row r="95" spans="1:19" x14ac:dyDescent="0.25">
      <c r="A95" s="32">
        <v>750</v>
      </c>
      <c r="B95" s="32">
        <f t="shared" si="15"/>
        <v>10</v>
      </c>
      <c r="C95" s="19">
        <v>30</v>
      </c>
      <c r="D95" s="19">
        <f t="shared" si="25"/>
        <v>150</v>
      </c>
      <c r="E95" s="19">
        <v>48</v>
      </c>
      <c r="F95" s="19">
        <f t="shared" si="12"/>
        <v>144</v>
      </c>
      <c r="G95" s="32">
        <f t="shared" si="16"/>
        <v>1132</v>
      </c>
      <c r="I95" s="10">
        <f t="shared" si="17"/>
        <v>1132</v>
      </c>
      <c r="J95" s="10">
        <f t="shared" si="18"/>
        <v>750</v>
      </c>
      <c r="K95" s="10">
        <f t="shared" si="19"/>
        <v>88</v>
      </c>
      <c r="L95" s="10">
        <f t="shared" si="20"/>
        <v>294</v>
      </c>
      <c r="N95" s="10">
        <f t="shared" si="14"/>
        <v>1096.1333333333332</v>
      </c>
      <c r="O95" s="10">
        <f t="shared" si="21"/>
        <v>1008.1333333333333</v>
      </c>
      <c r="P95" s="10">
        <f t="shared" si="22"/>
        <v>88</v>
      </c>
      <c r="R95" s="10">
        <f t="shared" si="23"/>
        <v>1044</v>
      </c>
      <c r="S95" s="10">
        <f t="shared" si="24"/>
        <v>1008.1333333333333</v>
      </c>
    </row>
    <row r="96" spans="1:19" x14ac:dyDescent="0.25">
      <c r="A96" s="32">
        <v>750</v>
      </c>
      <c r="B96" s="32">
        <f t="shared" si="15"/>
        <v>10</v>
      </c>
      <c r="C96" s="19">
        <v>30</v>
      </c>
      <c r="D96" s="19">
        <f t="shared" si="25"/>
        <v>150</v>
      </c>
      <c r="E96" s="19">
        <v>49</v>
      </c>
      <c r="F96" s="19">
        <f t="shared" si="12"/>
        <v>147</v>
      </c>
      <c r="G96" s="32">
        <f t="shared" si="16"/>
        <v>1136</v>
      </c>
      <c r="I96" s="10">
        <f t="shared" si="17"/>
        <v>1136</v>
      </c>
      <c r="J96" s="10">
        <f t="shared" si="18"/>
        <v>750</v>
      </c>
      <c r="K96" s="10">
        <f t="shared" si="19"/>
        <v>89</v>
      </c>
      <c r="L96" s="10">
        <f t="shared" si="20"/>
        <v>297</v>
      </c>
      <c r="N96" s="10">
        <f t="shared" si="14"/>
        <v>1103.0333333333333</v>
      </c>
      <c r="O96" s="10">
        <f t="shared" si="21"/>
        <v>1014.0333333333333</v>
      </c>
      <c r="P96" s="10">
        <f t="shared" si="22"/>
        <v>89</v>
      </c>
      <c r="R96" s="10">
        <f t="shared" si="23"/>
        <v>1047</v>
      </c>
      <c r="S96" s="10">
        <f t="shared" si="24"/>
        <v>1014.0333333333333</v>
      </c>
    </row>
    <row r="97" spans="1:19" x14ac:dyDescent="0.25">
      <c r="A97" s="32">
        <v>750</v>
      </c>
      <c r="B97" s="32">
        <f t="shared" si="15"/>
        <v>10</v>
      </c>
      <c r="C97" s="19">
        <v>30</v>
      </c>
      <c r="D97" s="19">
        <f t="shared" si="25"/>
        <v>150</v>
      </c>
      <c r="E97" s="19">
        <v>50</v>
      </c>
      <c r="F97" s="19">
        <f t="shared" si="12"/>
        <v>150</v>
      </c>
      <c r="G97" s="32">
        <f t="shared" si="16"/>
        <v>1140</v>
      </c>
      <c r="I97" s="10">
        <f t="shared" si="17"/>
        <v>1140</v>
      </c>
      <c r="J97" s="10">
        <f t="shared" si="18"/>
        <v>750</v>
      </c>
      <c r="K97" s="10">
        <f t="shared" si="19"/>
        <v>90</v>
      </c>
      <c r="L97" s="10">
        <f t="shared" si="20"/>
        <v>300</v>
      </c>
      <c r="N97" s="10">
        <f t="shared" si="14"/>
        <v>1110</v>
      </c>
      <c r="O97" s="10">
        <f t="shared" si="21"/>
        <v>1020</v>
      </c>
      <c r="P97" s="10">
        <f t="shared" si="22"/>
        <v>90</v>
      </c>
      <c r="R97" s="10">
        <f t="shared" si="23"/>
        <v>1050</v>
      </c>
      <c r="S97" s="10">
        <f t="shared" si="24"/>
        <v>1020</v>
      </c>
    </row>
    <row r="98" spans="1:19" x14ac:dyDescent="0.25">
      <c r="A98" s="32">
        <v>750</v>
      </c>
      <c r="B98" s="32">
        <f t="shared" si="15"/>
        <v>10</v>
      </c>
      <c r="C98" s="19">
        <v>30</v>
      </c>
      <c r="D98" s="19">
        <f t="shared" si="25"/>
        <v>150</v>
      </c>
      <c r="E98" s="19">
        <v>51</v>
      </c>
      <c r="F98" s="19">
        <f t="shared" si="12"/>
        <v>153</v>
      </c>
      <c r="G98" s="32">
        <f t="shared" si="16"/>
        <v>1144</v>
      </c>
      <c r="I98" s="10">
        <f t="shared" si="17"/>
        <v>1144</v>
      </c>
      <c r="J98" s="10">
        <f t="shared" si="18"/>
        <v>750</v>
      </c>
      <c r="K98" s="10">
        <f t="shared" si="19"/>
        <v>91</v>
      </c>
      <c r="L98" s="10">
        <f t="shared" si="20"/>
        <v>303</v>
      </c>
      <c r="N98" s="10">
        <f t="shared" si="14"/>
        <v>1117.0333333333333</v>
      </c>
      <c r="O98" s="10">
        <f t="shared" si="21"/>
        <v>1026.0333333333333</v>
      </c>
      <c r="P98" s="10">
        <f t="shared" si="22"/>
        <v>91</v>
      </c>
      <c r="R98" s="10">
        <f t="shared" si="23"/>
        <v>1053</v>
      </c>
      <c r="S98" s="10">
        <f t="shared" si="24"/>
        <v>1026.0333333333333</v>
      </c>
    </row>
    <row r="99" spans="1:19" x14ac:dyDescent="0.25">
      <c r="A99" s="32">
        <v>750</v>
      </c>
      <c r="B99" s="32">
        <f t="shared" si="15"/>
        <v>10</v>
      </c>
      <c r="C99" s="19">
        <v>30</v>
      </c>
      <c r="D99" s="19">
        <f t="shared" si="25"/>
        <v>150</v>
      </c>
      <c r="E99" s="19">
        <v>52</v>
      </c>
      <c r="F99" s="19">
        <f t="shared" si="12"/>
        <v>156</v>
      </c>
      <c r="G99" s="32">
        <f t="shared" si="16"/>
        <v>1148</v>
      </c>
      <c r="I99" s="10">
        <f t="shared" si="17"/>
        <v>1148</v>
      </c>
      <c r="J99" s="10">
        <f t="shared" si="18"/>
        <v>750</v>
      </c>
      <c r="K99" s="10">
        <f t="shared" si="19"/>
        <v>92</v>
      </c>
      <c r="L99" s="10">
        <f t="shared" si="20"/>
        <v>306</v>
      </c>
      <c r="N99" s="10">
        <f t="shared" si="14"/>
        <v>1124.1333333333332</v>
      </c>
      <c r="O99" s="10">
        <f t="shared" si="21"/>
        <v>1032.1333333333332</v>
      </c>
      <c r="P99" s="10">
        <f t="shared" si="22"/>
        <v>92</v>
      </c>
      <c r="R99" s="10">
        <f t="shared" si="23"/>
        <v>1056</v>
      </c>
      <c r="S99" s="10">
        <f t="shared" si="24"/>
        <v>1032.1333333333332</v>
      </c>
    </row>
    <row r="100" spans="1:19" x14ac:dyDescent="0.25">
      <c r="A100" s="32">
        <v>750</v>
      </c>
      <c r="B100" s="32">
        <f t="shared" si="15"/>
        <v>10</v>
      </c>
      <c r="C100" s="19">
        <v>30</v>
      </c>
      <c r="D100" s="19">
        <f t="shared" si="25"/>
        <v>150</v>
      </c>
      <c r="E100" s="19">
        <v>53</v>
      </c>
      <c r="F100" s="19">
        <f t="shared" si="12"/>
        <v>159</v>
      </c>
      <c r="G100" s="32">
        <f t="shared" si="16"/>
        <v>1152</v>
      </c>
      <c r="I100" s="10">
        <f t="shared" si="17"/>
        <v>1152</v>
      </c>
      <c r="J100" s="10">
        <f t="shared" si="18"/>
        <v>750</v>
      </c>
      <c r="K100" s="10">
        <f t="shared" si="19"/>
        <v>93</v>
      </c>
      <c r="L100" s="10">
        <f t="shared" si="20"/>
        <v>309</v>
      </c>
      <c r="N100" s="10">
        <f t="shared" si="14"/>
        <v>1131.3</v>
      </c>
      <c r="O100" s="10">
        <f t="shared" si="21"/>
        <v>1038.3</v>
      </c>
      <c r="P100" s="10">
        <f t="shared" si="22"/>
        <v>93</v>
      </c>
      <c r="R100" s="10">
        <f t="shared" si="23"/>
        <v>1059</v>
      </c>
      <c r="S100" s="10">
        <f t="shared" si="24"/>
        <v>1038.3</v>
      </c>
    </row>
    <row r="101" spans="1:19" x14ac:dyDescent="0.25">
      <c r="A101" s="32">
        <v>750</v>
      </c>
      <c r="B101" s="32">
        <f t="shared" si="15"/>
        <v>10</v>
      </c>
      <c r="C101" s="19">
        <v>30</v>
      </c>
      <c r="D101" s="19">
        <f t="shared" si="25"/>
        <v>150</v>
      </c>
      <c r="E101" s="19">
        <v>54</v>
      </c>
      <c r="F101" s="19">
        <f t="shared" si="12"/>
        <v>162</v>
      </c>
      <c r="G101" s="32">
        <f t="shared" si="16"/>
        <v>1156</v>
      </c>
      <c r="I101" s="10">
        <f t="shared" si="17"/>
        <v>1156</v>
      </c>
      <c r="J101" s="10">
        <f t="shared" si="18"/>
        <v>750</v>
      </c>
      <c r="K101" s="10">
        <f t="shared" si="19"/>
        <v>94</v>
      </c>
      <c r="L101" s="10">
        <f t="shared" si="20"/>
        <v>312</v>
      </c>
      <c r="N101" s="10">
        <f t="shared" si="14"/>
        <v>1138.5333333333333</v>
      </c>
      <c r="O101" s="10">
        <f t="shared" si="21"/>
        <v>1044.5333333333333</v>
      </c>
      <c r="P101" s="10">
        <f t="shared" si="22"/>
        <v>94</v>
      </c>
      <c r="R101" s="10">
        <f t="shared" si="23"/>
        <v>1062</v>
      </c>
      <c r="S101" s="10">
        <f t="shared" si="24"/>
        <v>1044.5333333333333</v>
      </c>
    </row>
    <row r="102" spans="1:19" x14ac:dyDescent="0.25">
      <c r="A102" s="32">
        <v>750</v>
      </c>
      <c r="B102" s="32">
        <f t="shared" si="15"/>
        <v>10</v>
      </c>
      <c r="C102" s="19">
        <v>30</v>
      </c>
      <c r="D102" s="19">
        <f t="shared" si="25"/>
        <v>150</v>
      </c>
      <c r="E102" s="19">
        <v>55</v>
      </c>
      <c r="F102" s="19">
        <f t="shared" si="12"/>
        <v>165</v>
      </c>
      <c r="G102" s="32">
        <f t="shared" si="16"/>
        <v>1160</v>
      </c>
      <c r="I102" s="10">
        <f t="shared" si="17"/>
        <v>1160</v>
      </c>
      <c r="J102" s="10">
        <f t="shared" si="18"/>
        <v>750</v>
      </c>
      <c r="K102" s="10">
        <f t="shared" si="19"/>
        <v>95</v>
      </c>
      <c r="L102" s="10">
        <f t="shared" si="20"/>
        <v>315</v>
      </c>
      <c r="N102" s="10">
        <f t="shared" si="14"/>
        <v>1145.8333333333333</v>
      </c>
      <c r="O102" s="10">
        <f t="shared" si="21"/>
        <v>1050.8333333333333</v>
      </c>
      <c r="P102" s="10">
        <f t="shared" si="22"/>
        <v>95</v>
      </c>
      <c r="R102" s="10">
        <f t="shared" si="23"/>
        <v>1065</v>
      </c>
      <c r="S102" s="10">
        <f t="shared" si="24"/>
        <v>1050.8333333333333</v>
      </c>
    </row>
    <row r="103" spans="1:19" x14ac:dyDescent="0.25">
      <c r="A103" s="32">
        <v>750</v>
      </c>
      <c r="B103" s="32">
        <f t="shared" si="15"/>
        <v>10</v>
      </c>
      <c r="C103" s="19">
        <v>30</v>
      </c>
      <c r="D103" s="19">
        <f t="shared" si="25"/>
        <v>150</v>
      </c>
      <c r="E103" s="19">
        <v>56</v>
      </c>
      <c r="F103" s="19">
        <f t="shared" si="12"/>
        <v>168</v>
      </c>
      <c r="G103" s="32">
        <f t="shared" si="16"/>
        <v>1164</v>
      </c>
      <c r="I103" s="10">
        <f t="shared" si="17"/>
        <v>1164</v>
      </c>
      <c r="J103" s="10">
        <f t="shared" si="18"/>
        <v>750</v>
      </c>
      <c r="K103" s="10">
        <f t="shared" si="19"/>
        <v>96</v>
      </c>
      <c r="L103" s="10">
        <f t="shared" si="20"/>
        <v>318</v>
      </c>
      <c r="N103" s="10">
        <f t="shared" si="14"/>
        <v>1153.2</v>
      </c>
      <c r="O103" s="10">
        <f t="shared" si="21"/>
        <v>1057.2</v>
      </c>
      <c r="P103" s="10">
        <f t="shared" si="22"/>
        <v>96</v>
      </c>
      <c r="R103" s="10">
        <f t="shared" si="23"/>
        <v>1068</v>
      </c>
      <c r="S103" s="10">
        <f t="shared" si="24"/>
        <v>1057.2</v>
      </c>
    </row>
    <row r="104" spans="1:19" x14ac:dyDescent="0.25">
      <c r="A104" s="32">
        <v>750</v>
      </c>
      <c r="B104" s="32">
        <f t="shared" si="15"/>
        <v>10</v>
      </c>
      <c r="C104" s="19">
        <v>30</v>
      </c>
      <c r="D104" s="19">
        <f t="shared" si="25"/>
        <v>150</v>
      </c>
      <c r="E104" s="19">
        <v>57</v>
      </c>
      <c r="F104" s="19">
        <f t="shared" si="12"/>
        <v>171</v>
      </c>
      <c r="G104" s="32">
        <f t="shared" si="16"/>
        <v>1168</v>
      </c>
      <c r="I104" s="10">
        <f t="shared" si="17"/>
        <v>1168</v>
      </c>
      <c r="J104" s="10">
        <f t="shared" si="18"/>
        <v>750</v>
      </c>
      <c r="K104" s="10">
        <f t="shared" si="19"/>
        <v>97</v>
      </c>
      <c r="L104" s="10">
        <f t="shared" si="20"/>
        <v>321</v>
      </c>
      <c r="N104" s="10">
        <f t="shared" si="14"/>
        <v>1160.6333333333332</v>
      </c>
      <c r="O104" s="10">
        <f t="shared" si="21"/>
        <v>1063.6333333333332</v>
      </c>
      <c r="P104" s="10">
        <f t="shared" si="22"/>
        <v>97</v>
      </c>
      <c r="R104" s="10">
        <f t="shared" si="23"/>
        <v>1071</v>
      </c>
      <c r="S104" s="10">
        <f t="shared" si="24"/>
        <v>1063.6333333333332</v>
      </c>
    </row>
    <row r="105" spans="1:19" x14ac:dyDescent="0.25">
      <c r="A105" s="32">
        <v>750</v>
      </c>
      <c r="B105" s="32">
        <f t="shared" si="15"/>
        <v>10</v>
      </c>
      <c r="C105" s="19">
        <v>30</v>
      </c>
      <c r="D105" s="19">
        <f t="shared" si="25"/>
        <v>150</v>
      </c>
      <c r="E105" s="19">
        <v>58</v>
      </c>
      <c r="F105" s="19">
        <f t="shared" si="12"/>
        <v>174</v>
      </c>
      <c r="G105" s="32">
        <f t="shared" si="16"/>
        <v>1172</v>
      </c>
      <c r="I105" s="10">
        <f t="shared" si="17"/>
        <v>1172</v>
      </c>
      <c r="J105" s="10">
        <f t="shared" si="18"/>
        <v>750</v>
      </c>
      <c r="K105" s="10">
        <f t="shared" si="19"/>
        <v>98</v>
      </c>
      <c r="L105" s="10">
        <f t="shared" si="20"/>
        <v>324</v>
      </c>
      <c r="N105" s="10">
        <f t="shared" si="14"/>
        <v>1168.1333333333332</v>
      </c>
      <c r="O105" s="10">
        <f t="shared" si="21"/>
        <v>1070.1333333333332</v>
      </c>
      <c r="P105" s="10">
        <f t="shared" si="22"/>
        <v>98</v>
      </c>
      <c r="R105" s="10">
        <f t="shared" si="23"/>
        <v>1074</v>
      </c>
      <c r="S105" s="10">
        <f t="shared" si="24"/>
        <v>1070.1333333333332</v>
      </c>
    </row>
    <row r="106" spans="1:19" x14ac:dyDescent="0.25">
      <c r="A106" s="32">
        <v>750</v>
      </c>
      <c r="B106" s="32">
        <f t="shared" si="15"/>
        <v>10</v>
      </c>
      <c r="C106" s="19">
        <v>30</v>
      </c>
      <c r="D106" s="19">
        <f t="shared" si="25"/>
        <v>150</v>
      </c>
      <c r="E106" s="19">
        <v>59</v>
      </c>
      <c r="F106" s="19">
        <f t="shared" si="12"/>
        <v>177</v>
      </c>
      <c r="G106" s="32">
        <f t="shared" si="16"/>
        <v>1176</v>
      </c>
      <c r="I106" s="10">
        <f t="shared" si="17"/>
        <v>1176</v>
      </c>
      <c r="J106" s="10">
        <f t="shared" si="18"/>
        <v>750</v>
      </c>
      <c r="K106" s="10">
        <f t="shared" si="19"/>
        <v>99</v>
      </c>
      <c r="L106" s="10">
        <f t="shared" si="20"/>
        <v>327</v>
      </c>
      <c r="N106" s="10">
        <f t="shared" si="14"/>
        <v>1175.7</v>
      </c>
      <c r="O106" s="10">
        <f t="shared" si="21"/>
        <v>1076.7</v>
      </c>
      <c r="P106" s="10">
        <f t="shared" si="22"/>
        <v>99</v>
      </c>
      <c r="R106" s="10">
        <f t="shared" si="23"/>
        <v>1077</v>
      </c>
      <c r="S106" s="10">
        <f t="shared" si="24"/>
        <v>1076.7</v>
      </c>
    </row>
    <row r="107" spans="1:19" x14ac:dyDescent="0.25">
      <c r="A107" s="32">
        <v>750</v>
      </c>
      <c r="B107" s="32">
        <f t="shared" si="15"/>
        <v>10</v>
      </c>
      <c r="C107" s="19">
        <v>30</v>
      </c>
      <c r="D107" s="19">
        <f t="shared" si="25"/>
        <v>150</v>
      </c>
      <c r="E107" s="19">
        <v>60</v>
      </c>
      <c r="F107" s="19">
        <f t="shared" si="12"/>
        <v>180</v>
      </c>
      <c r="G107" s="32">
        <f t="shared" si="16"/>
        <v>1180</v>
      </c>
      <c r="I107" s="10">
        <f t="shared" si="17"/>
        <v>1180</v>
      </c>
      <c r="J107" s="10">
        <f t="shared" si="18"/>
        <v>750</v>
      </c>
      <c r="K107" s="10">
        <f t="shared" si="19"/>
        <v>100</v>
      </c>
      <c r="L107" s="10">
        <f t="shared" si="20"/>
        <v>330</v>
      </c>
      <c r="N107" s="10">
        <f t="shared" si="14"/>
        <v>1183.3333333333333</v>
      </c>
      <c r="O107" s="10">
        <f t="shared" si="21"/>
        <v>1083.3333333333333</v>
      </c>
      <c r="P107" s="10">
        <f t="shared" si="22"/>
        <v>100</v>
      </c>
      <c r="R107" s="10">
        <f t="shared" si="23"/>
        <v>1080</v>
      </c>
      <c r="S107" s="10">
        <f t="shared" si="24"/>
        <v>1083.3333333333333</v>
      </c>
    </row>
  </sheetData>
  <mergeCells count="1">
    <mergeCell ref="S7:T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23"/>
  <sheetViews>
    <sheetView zoomScale="80" zoomScaleNormal="80" workbookViewId="0">
      <pane ySplit="16" topLeftCell="A17" activePane="bottomLeft" state="frozen"/>
      <selection activeCell="G420" sqref="G420"/>
      <selection pane="bottomLeft" activeCell="G420" sqref="G420"/>
    </sheetView>
  </sheetViews>
  <sheetFormatPr baseColWidth="10" defaultColWidth="11.42578125" defaultRowHeight="14.25" x14ac:dyDescent="0.25"/>
  <cols>
    <col min="1" max="1" width="28.140625" style="2" bestFit="1" customWidth="1"/>
    <col min="2" max="2" width="13.28515625" style="2" bestFit="1" customWidth="1"/>
    <col min="3" max="3" width="11" style="2" customWidth="1"/>
    <col min="4" max="4" width="9.28515625" style="2" customWidth="1"/>
    <col min="5" max="7" width="12.7109375" style="2" customWidth="1"/>
    <col min="8" max="8" width="9" style="2" customWidth="1"/>
    <col min="9" max="9" width="15.7109375" style="2" customWidth="1"/>
    <col min="10" max="10" width="20.7109375" style="2" customWidth="1"/>
    <col min="11" max="11" width="3.7109375" style="2" customWidth="1"/>
    <col min="12" max="12" width="9.7109375" style="2" customWidth="1"/>
    <col min="13" max="13" width="13.42578125" style="2" customWidth="1"/>
    <col min="14" max="14" width="3.7109375" style="2" customWidth="1"/>
    <col min="15" max="15" width="9.7109375" style="2" customWidth="1"/>
    <col min="16" max="16" width="17.42578125" style="2" customWidth="1"/>
    <col min="17" max="17" width="9.140625" style="2" customWidth="1"/>
    <col min="18" max="22" width="11.42578125" style="2"/>
    <col min="23" max="23" width="16.42578125" style="2" bestFit="1" customWidth="1"/>
    <col min="24" max="24" width="19.140625" style="2" bestFit="1" customWidth="1"/>
    <col min="25" max="25" width="15.5703125" style="2" customWidth="1"/>
    <col min="26" max="16384" width="11.42578125" style="2"/>
  </cols>
  <sheetData>
    <row r="1" spans="1:25" x14ac:dyDescent="0.25">
      <c r="C1" s="19" t="s">
        <v>0</v>
      </c>
      <c r="D1" s="19" t="s">
        <v>1</v>
      </c>
      <c r="F1" s="2" t="s">
        <v>2</v>
      </c>
    </row>
    <row r="2" spans="1:25" x14ac:dyDescent="0.25">
      <c r="A2" s="2" t="s">
        <v>3</v>
      </c>
      <c r="B2" s="3">
        <v>150</v>
      </c>
      <c r="C2" s="19">
        <v>674</v>
      </c>
      <c r="D2" s="19">
        <v>48</v>
      </c>
      <c r="F2" s="2" t="s">
        <v>4</v>
      </c>
    </row>
    <row r="3" spans="1:25" x14ac:dyDescent="0.25">
      <c r="A3" s="2" t="s">
        <v>5</v>
      </c>
      <c r="B3" s="3">
        <v>10000</v>
      </c>
      <c r="C3" s="10">
        <f>69700*0.86</f>
        <v>59942</v>
      </c>
      <c r="D3" s="10">
        <v>1352</v>
      </c>
      <c r="E3" s="3"/>
      <c r="F3" s="2" t="s">
        <v>6</v>
      </c>
    </row>
    <row r="4" spans="1:25" x14ac:dyDescent="0.25">
      <c r="A4" s="2" t="s">
        <v>7</v>
      </c>
      <c r="B4" s="4">
        <f>B3/10000</f>
        <v>1</v>
      </c>
      <c r="C4" s="11">
        <f>C3/10000</f>
        <v>5.9942000000000002</v>
      </c>
      <c r="D4" s="11">
        <f>D3/10000</f>
        <v>0.13519999999999999</v>
      </c>
      <c r="E4" s="4"/>
      <c r="F4" s="2" t="s">
        <v>8</v>
      </c>
    </row>
    <row r="5" spans="1:25" x14ac:dyDescent="0.25">
      <c r="A5" s="2" t="s">
        <v>9</v>
      </c>
      <c r="B5" s="3">
        <f>B2/B4</f>
        <v>150</v>
      </c>
      <c r="C5" s="22">
        <f>C2/C4</f>
        <v>112.44202729304995</v>
      </c>
      <c r="D5" s="22">
        <f>D2/D4</f>
        <v>355.02958579881658</v>
      </c>
      <c r="E5" s="7"/>
    </row>
    <row r="6" spans="1:25" x14ac:dyDescent="0.25">
      <c r="A6" s="2" t="s">
        <v>10</v>
      </c>
      <c r="B6" s="3">
        <v>55</v>
      </c>
      <c r="C6" s="7"/>
      <c r="D6" s="7"/>
      <c r="E6" s="7"/>
      <c r="P6" s="2" t="s">
        <v>11</v>
      </c>
      <c r="Q6" s="2">
        <v>8</v>
      </c>
      <c r="R6" s="6">
        <f>VLOOKUP(Q6,$A$17:$B$34,2,FALSE)</f>
        <v>533.33333333333337</v>
      </c>
    </row>
    <row r="7" spans="1:25" x14ac:dyDescent="0.25">
      <c r="A7" s="2" t="s">
        <v>12</v>
      </c>
      <c r="B7" s="3">
        <v>200</v>
      </c>
      <c r="H7" s="16" t="s">
        <v>13</v>
      </c>
      <c r="I7" s="9">
        <v>276000</v>
      </c>
      <c r="Q7" s="2" t="s">
        <v>14</v>
      </c>
      <c r="R7" s="2" t="s">
        <v>15</v>
      </c>
      <c r="S7" s="2" t="s">
        <v>16</v>
      </c>
      <c r="T7" s="2" t="s">
        <v>17</v>
      </c>
    </row>
    <row r="8" spans="1:25" x14ac:dyDescent="0.25">
      <c r="A8" s="2" t="s">
        <v>18</v>
      </c>
      <c r="B8" s="2" t="s">
        <v>19</v>
      </c>
      <c r="C8" s="14">
        <f>D8/D9</f>
        <v>0.5</v>
      </c>
      <c r="D8" s="23">
        <v>2</v>
      </c>
      <c r="E8" s="14">
        <f>F8/F9</f>
        <v>0.75</v>
      </c>
      <c r="F8" s="23">
        <v>3</v>
      </c>
      <c r="G8" s="15">
        <v>0.4</v>
      </c>
      <c r="H8" s="8">
        <f>ROUND(I8/B$13,2)</f>
        <v>10</v>
      </c>
      <c r="I8" s="9">
        <f>I$7*J8</f>
        <v>271032</v>
      </c>
      <c r="J8" s="19">
        <v>0.98199999999999998</v>
      </c>
      <c r="K8" s="2">
        <v>0.98199999999999998</v>
      </c>
      <c r="L8" s="2">
        <v>1.5</v>
      </c>
      <c r="O8" s="2">
        <v>70</v>
      </c>
      <c r="P8" s="28">
        <f>O8*R$6</f>
        <v>37333.333333333336</v>
      </c>
      <c r="Q8" s="28">
        <f>(VLOOKUP(Q$6,$A$17:$G$34,3,FALSE))*O8</f>
        <v>14000</v>
      </c>
      <c r="R8" s="28">
        <f>(VLOOKUP(Q$6,$A$17:$G$34,4,FALSE))*O8</f>
        <v>700</v>
      </c>
      <c r="S8" s="28">
        <f>(VLOOKUP(Q$6,$A$17:$G$34,6,FALSE))*O8</f>
        <v>5658.3333333333339</v>
      </c>
      <c r="T8" s="28">
        <f>(VLOOKUP(Q$6,$A$17:$G$34,7,FALSE))*O8</f>
        <v>16975.000000000004</v>
      </c>
      <c r="V8" s="6">
        <f>(R8+S8)/O8</f>
        <v>90.833333333333343</v>
      </c>
      <c r="W8" s="9">
        <f>V8*$B$13</f>
        <v>2462983.0750000002</v>
      </c>
      <c r="X8" s="28">
        <f>(Q8+T8)/O8</f>
        <v>442.50000000000006</v>
      </c>
    </row>
    <row r="9" spans="1:25" x14ac:dyDescent="0.25">
      <c r="B9" s="2" t="s">
        <v>20</v>
      </c>
      <c r="C9" s="2">
        <v>250</v>
      </c>
      <c r="D9" s="19">
        <v>4</v>
      </c>
      <c r="F9" s="19">
        <v>4</v>
      </c>
      <c r="G9" s="16" t="s">
        <v>21</v>
      </c>
      <c r="H9" s="8">
        <f>ROUND(I9/B$13,2)</f>
        <v>30</v>
      </c>
      <c r="I9" s="9">
        <f>I$7*J9</f>
        <v>813372</v>
      </c>
      <c r="J9" s="19">
        <v>2.9470000000000001</v>
      </c>
      <c r="K9" s="2">
        <v>2.9470000000000001</v>
      </c>
      <c r="L9" s="2">
        <v>3</v>
      </c>
      <c r="O9" s="2">
        <v>20</v>
      </c>
      <c r="P9" s="28">
        <f>O9*R$6</f>
        <v>10666.666666666668</v>
      </c>
      <c r="Q9" s="28">
        <f>(VLOOKUP(Q$6,$A$84:$G$101,3,FALSE))*O9</f>
        <v>4000</v>
      </c>
      <c r="R9" s="28">
        <f>(VLOOKUP(Q$6,$A$84:$G$101,4,FALSE))*O9</f>
        <v>600</v>
      </c>
      <c r="S9" s="28">
        <f>(VLOOKUP(Q$6,$A$84:$G$101,6,FALSE))*O9</f>
        <v>3033.3333333333339</v>
      </c>
      <c r="T9" s="28">
        <f>(VLOOKUP(Q$6,$A$84:$G$101,7,FALSE))*O9</f>
        <v>3033.3333333333339</v>
      </c>
      <c r="V9" s="6">
        <f>(R9+S9)/O9</f>
        <v>181.66666666666669</v>
      </c>
      <c r="W9" s="9">
        <f>V9*$B$13</f>
        <v>4925966.1500000004</v>
      </c>
      <c r="X9" s="28">
        <f>(Q9+T9)/O9</f>
        <v>351.66666666666669</v>
      </c>
    </row>
    <row r="10" spans="1:25" x14ac:dyDescent="0.25">
      <c r="A10" s="2" t="s">
        <v>15</v>
      </c>
      <c r="B10" s="6">
        <f>H8</f>
        <v>10</v>
      </c>
      <c r="G10" s="16" t="s">
        <v>22</v>
      </c>
      <c r="H10" s="8">
        <f>ROUND(I10/B$13,2)</f>
        <v>50</v>
      </c>
      <c r="I10" s="9">
        <f>I$7*J10</f>
        <v>1355712</v>
      </c>
      <c r="J10" s="19">
        <v>4.9119999999999999</v>
      </c>
      <c r="K10" s="2">
        <v>4.9119999999999999</v>
      </c>
      <c r="L10" s="2">
        <v>6</v>
      </c>
      <c r="O10" s="2">
        <v>10</v>
      </c>
      <c r="P10" s="28">
        <f>O10*R$6</f>
        <v>5333.3333333333339</v>
      </c>
      <c r="Q10" s="28">
        <f>(VLOOKUP(Q$6,$A$106:$G$123,3,FALSE))*O10</f>
        <v>2000</v>
      </c>
      <c r="R10" s="28">
        <f>(VLOOKUP(Q$6,$A$106:$G$123,4,FALSE))*O10</f>
        <v>500</v>
      </c>
      <c r="S10" s="28">
        <f>(VLOOKUP(Q$6,$A$106:$G$123,6,FALSE))*O10</f>
        <v>1416.666666666667</v>
      </c>
      <c r="T10" s="28">
        <f>(VLOOKUP(Q$6,$A$106:$G$123,7,FALSE))*O10</f>
        <v>1416.666666666667</v>
      </c>
      <c r="U10" s="3"/>
      <c r="V10" s="6">
        <f>(R10+S10)/O10</f>
        <v>191.66666666666669</v>
      </c>
      <c r="W10" s="9">
        <f>V10*$B$13</f>
        <v>5197120.2500000009</v>
      </c>
      <c r="X10" s="28">
        <f>(Q10+T10)/O10</f>
        <v>341.66666666666669</v>
      </c>
    </row>
    <row r="11" spans="1:25" x14ac:dyDescent="0.25">
      <c r="A11" s="2" t="s">
        <v>23</v>
      </c>
      <c r="B11" s="6">
        <v>3</v>
      </c>
      <c r="G11" s="16"/>
      <c r="H11" s="8"/>
      <c r="I11" s="9"/>
      <c r="P11" s="3">
        <f>SUM(P8:P10)</f>
        <v>53333.333333333336</v>
      </c>
      <c r="Q11" s="3">
        <f>SUM(Q8:Q10)</f>
        <v>20000</v>
      </c>
      <c r="R11" s="3">
        <f>SUM(R8:R10)</f>
        <v>1800</v>
      </c>
      <c r="S11" s="3">
        <f>SUM(S8:S10)</f>
        <v>10108.333333333336</v>
      </c>
      <c r="T11" s="3">
        <f>SUM(T8:T10)</f>
        <v>21425.000000000004</v>
      </c>
    </row>
    <row r="12" spans="1:25" x14ac:dyDescent="0.25">
      <c r="A12" s="2" t="s">
        <v>24</v>
      </c>
      <c r="B12" s="6">
        <v>4</v>
      </c>
      <c r="G12" s="16"/>
      <c r="H12" s="8"/>
      <c r="I12" s="9"/>
      <c r="P12" s="9">
        <f>P11*B13</f>
        <v>1446155200</v>
      </c>
      <c r="R12" s="3">
        <f>P11-Q11-R11</f>
        <v>31533.333333333336</v>
      </c>
      <c r="S12" s="30">
        <f>S11/R12</f>
        <v>0.32056025369978863</v>
      </c>
      <c r="T12" s="30">
        <f>T11/R12</f>
        <v>0.67943974630021153</v>
      </c>
    </row>
    <row r="13" spans="1:25" x14ac:dyDescent="0.25">
      <c r="A13" s="2" t="s">
        <v>25</v>
      </c>
      <c r="B13" s="5">
        <v>27115.41</v>
      </c>
      <c r="P13" s="29">
        <f>P12/B14</f>
        <v>2281037.8712597992</v>
      </c>
      <c r="U13" s="2" t="s">
        <v>26</v>
      </c>
      <c r="V13" s="3">
        <f>R11+S11</f>
        <v>11908.333333333336</v>
      </c>
      <c r="W13" s="31">
        <f>V13/V15</f>
        <v>0.22328125000000004</v>
      </c>
      <c r="X13" s="9">
        <f>V13*B13</f>
        <v>322899340.75000006</v>
      </c>
      <c r="Y13" s="29">
        <f>X13/B14</f>
        <v>509312.9871922271</v>
      </c>
    </row>
    <row r="14" spans="1:25" x14ac:dyDescent="0.25">
      <c r="A14" s="2" t="s">
        <v>27</v>
      </c>
      <c r="B14" s="5">
        <v>633.99</v>
      </c>
      <c r="C14" s="3"/>
      <c r="U14" s="2" t="s">
        <v>28</v>
      </c>
      <c r="V14" s="3">
        <f>Q11+T11</f>
        <v>41425</v>
      </c>
      <c r="W14" s="31">
        <f>V14/V15</f>
        <v>0.77671875000000001</v>
      </c>
      <c r="X14" s="9">
        <f>V14*B13</f>
        <v>1123255859.25</v>
      </c>
      <c r="Y14" s="29">
        <f>X14/B14</f>
        <v>1771724.884067572</v>
      </c>
    </row>
    <row r="15" spans="1:25" x14ac:dyDescent="0.25">
      <c r="A15" s="18" t="s">
        <v>29</v>
      </c>
      <c r="B15" s="25" t="s">
        <v>30</v>
      </c>
      <c r="C15" s="25" t="s">
        <v>31</v>
      </c>
      <c r="D15" s="25" t="s">
        <v>32</v>
      </c>
      <c r="E15" s="25" t="s">
        <v>33</v>
      </c>
      <c r="F15" s="25" t="s">
        <v>34</v>
      </c>
      <c r="G15" s="25" t="s">
        <v>35</v>
      </c>
      <c r="H15" s="26" t="s">
        <v>36</v>
      </c>
      <c r="I15" s="26" t="s">
        <v>37</v>
      </c>
      <c r="J15" s="25" t="s">
        <v>38</v>
      </c>
      <c r="K15" s="25"/>
      <c r="L15" s="25" t="s">
        <v>39</v>
      </c>
      <c r="M15" s="25" t="s">
        <v>40</v>
      </c>
      <c r="N15" s="25"/>
      <c r="O15" s="25" t="s">
        <v>41</v>
      </c>
      <c r="P15" s="27"/>
      <c r="V15" s="3">
        <f>SUM(V13:V14)</f>
        <v>53333.333333333336</v>
      </c>
    </row>
    <row r="16" spans="1:25" ht="71.25" x14ac:dyDescent="0.25">
      <c r="A16" s="21" t="s">
        <v>42</v>
      </c>
      <c r="B16" s="21" t="s">
        <v>43</v>
      </c>
      <c r="C16" s="12" t="s">
        <v>44</v>
      </c>
      <c r="D16" s="20" t="s">
        <v>45</v>
      </c>
      <c r="E16" s="21" t="s">
        <v>46</v>
      </c>
      <c r="F16" s="20" t="s">
        <v>47</v>
      </c>
      <c r="G16" s="12" t="s">
        <v>48</v>
      </c>
      <c r="H16" s="20" t="s">
        <v>49</v>
      </c>
      <c r="I16" s="12" t="s">
        <v>50</v>
      </c>
      <c r="J16" s="20" t="s">
        <v>51</v>
      </c>
      <c r="L16" s="20" t="s">
        <v>52</v>
      </c>
      <c r="M16" s="12" t="s">
        <v>53</v>
      </c>
      <c r="O16" s="20" t="s">
        <v>49</v>
      </c>
      <c r="P16" s="20" t="s">
        <v>51</v>
      </c>
    </row>
    <row r="17" spans="1:16" x14ac:dyDescent="0.25">
      <c r="A17" s="1">
        <v>0.25</v>
      </c>
      <c r="B17" s="10">
        <f>(A17*B$3)/B$2</f>
        <v>16.666666666666668</v>
      </c>
      <c r="C17" s="10">
        <f>IF(B17&lt;B$7+H$8,IF((B17-D17)&lt;0,0,B17-D17),B$7)</f>
        <v>6.6666666666666679</v>
      </c>
      <c r="D17" s="10">
        <f>H$8</f>
        <v>10</v>
      </c>
      <c r="E17" s="10">
        <f>IF(B17-C17-D17&lt;0,0,B17-C17-D17)</f>
        <v>0</v>
      </c>
      <c r="F17" s="10">
        <f t="shared" ref="F17:F34" si="0">E17-G17</f>
        <v>0</v>
      </c>
      <c r="G17" s="10">
        <f>IF((E17*E$8)&lt;$C$9,E17*E$8,$C$9)</f>
        <v>0</v>
      </c>
      <c r="H17" s="10">
        <f>D17+F17</f>
        <v>10</v>
      </c>
      <c r="I17" s="10">
        <f>C17+G17</f>
        <v>6.6666666666666679</v>
      </c>
      <c r="J17" s="24">
        <f>H17*$B$13</f>
        <v>271154.09999999998</v>
      </c>
      <c r="L17" s="10">
        <f t="shared" ref="L17:L34" si="1">(B$6-55)*B$11</f>
        <v>0</v>
      </c>
      <c r="M17" s="10">
        <f t="shared" ref="M17:M34" si="2">B$12*(B$6-55)</f>
        <v>0</v>
      </c>
      <c r="O17" s="10">
        <f>H17+L17</f>
        <v>10</v>
      </c>
      <c r="P17" s="24">
        <f>O17*$B$13</f>
        <v>271154.09999999998</v>
      </c>
    </row>
    <row r="18" spans="1:16" x14ac:dyDescent="0.25">
      <c r="A18" s="1">
        <v>0.5</v>
      </c>
      <c r="B18" s="10">
        <f>(A18*B$3)/B$2</f>
        <v>33.333333333333336</v>
      </c>
      <c r="C18" s="10">
        <f t="shared" ref="C18:C34" si="3">IF(B18&lt;B$7+H$8,IF((B18-D18)&lt;0,0,B18-D18),B$7)</f>
        <v>23.333333333333336</v>
      </c>
      <c r="D18" s="10">
        <f t="shared" ref="D18:D34" si="4">H$8</f>
        <v>10</v>
      </c>
      <c r="E18" s="10">
        <f t="shared" ref="E18:E34" si="5">IF(B18-C18-D18&lt;0,0,B18-C18-D18)</f>
        <v>0</v>
      </c>
      <c r="F18" s="10">
        <f t="shared" si="0"/>
        <v>0</v>
      </c>
      <c r="G18" s="10">
        <f t="shared" ref="G18:G34" si="6">IF((E18*E$8)&lt;$C$9,E18*E$8,$C$9)</f>
        <v>0</v>
      </c>
      <c r="H18" s="10">
        <f t="shared" ref="H18:H34" si="7">D18+F18</f>
        <v>10</v>
      </c>
      <c r="I18" s="10">
        <f t="shared" ref="I18:I34" si="8">C18+G18</f>
        <v>23.333333333333336</v>
      </c>
      <c r="J18" s="24">
        <f t="shared" ref="J18:J34" si="9">H18*$B$13</f>
        <v>271154.09999999998</v>
      </c>
      <c r="L18" s="10">
        <f t="shared" si="1"/>
        <v>0</v>
      </c>
      <c r="M18" s="10">
        <f t="shared" si="2"/>
        <v>0</v>
      </c>
      <c r="O18" s="10">
        <f t="shared" ref="O18:O34" si="10">H18+L18</f>
        <v>10</v>
      </c>
      <c r="P18" s="24">
        <f t="shared" ref="P18:P34" si="11">O18*$B$13</f>
        <v>271154.09999999998</v>
      </c>
    </row>
    <row r="19" spans="1:16" x14ac:dyDescent="0.25">
      <c r="A19" s="1">
        <v>1</v>
      </c>
      <c r="B19" s="10">
        <f>(A19*B$3)/B$2</f>
        <v>66.666666666666671</v>
      </c>
      <c r="C19" s="10">
        <f t="shared" si="3"/>
        <v>56.666666666666671</v>
      </c>
      <c r="D19" s="10">
        <f t="shared" si="4"/>
        <v>10</v>
      </c>
      <c r="E19" s="10">
        <f t="shared" si="5"/>
        <v>0</v>
      </c>
      <c r="F19" s="10">
        <f t="shared" si="0"/>
        <v>0</v>
      </c>
      <c r="G19" s="10">
        <f t="shared" si="6"/>
        <v>0</v>
      </c>
      <c r="H19" s="10">
        <f t="shared" si="7"/>
        <v>10</v>
      </c>
      <c r="I19" s="10">
        <f t="shared" si="8"/>
        <v>56.666666666666671</v>
      </c>
      <c r="J19" s="24">
        <f t="shared" si="9"/>
        <v>271154.09999999998</v>
      </c>
      <c r="L19" s="10">
        <f t="shared" si="1"/>
        <v>0</v>
      </c>
      <c r="M19" s="10">
        <f t="shared" si="2"/>
        <v>0</v>
      </c>
      <c r="O19" s="10">
        <f t="shared" si="10"/>
        <v>10</v>
      </c>
      <c r="P19" s="24">
        <f t="shared" si="11"/>
        <v>271154.09999999998</v>
      </c>
    </row>
    <row r="20" spans="1:16" x14ac:dyDescent="0.25">
      <c r="A20" s="10">
        <v>2</v>
      </c>
      <c r="B20" s="10">
        <f t="shared" ref="B20:B34" si="12">(A20*B$3)/B$2</f>
        <v>133.33333333333334</v>
      </c>
      <c r="C20" s="10">
        <f t="shared" si="3"/>
        <v>123.33333333333334</v>
      </c>
      <c r="D20" s="10">
        <f t="shared" si="4"/>
        <v>10</v>
      </c>
      <c r="E20" s="10">
        <f t="shared" si="5"/>
        <v>0</v>
      </c>
      <c r="F20" s="10">
        <f t="shared" si="0"/>
        <v>0</v>
      </c>
      <c r="G20" s="10">
        <f t="shared" si="6"/>
        <v>0</v>
      </c>
      <c r="H20" s="10">
        <f t="shared" si="7"/>
        <v>10</v>
      </c>
      <c r="I20" s="10">
        <f t="shared" si="8"/>
        <v>123.33333333333334</v>
      </c>
      <c r="J20" s="24">
        <f t="shared" si="9"/>
        <v>271154.09999999998</v>
      </c>
      <c r="L20" s="10">
        <f t="shared" si="1"/>
        <v>0</v>
      </c>
      <c r="M20" s="10">
        <f t="shared" si="2"/>
        <v>0</v>
      </c>
      <c r="O20" s="10">
        <f t="shared" si="10"/>
        <v>10</v>
      </c>
      <c r="P20" s="24">
        <f t="shared" si="11"/>
        <v>271154.09999999998</v>
      </c>
    </row>
    <row r="21" spans="1:16" x14ac:dyDescent="0.25">
      <c r="A21" s="10">
        <v>3</v>
      </c>
      <c r="B21" s="10">
        <f t="shared" si="12"/>
        <v>200</v>
      </c>
      <c r="C21" s="10">
        <f t="shared" si="3"/>
        <v>190</v>
      </c>
      <c r="D21" s="10">
        <f t="shared" si="4"/>
        <v>10</v>
      </c>
      <c r="E21" s="10">
        <f t="shared" si="5"/>
        <v>0</v>
      </c>
      <c r="F21" s="10">
        <f t="shared" si="0"/>
        <v>0</v>
      </c>
      <c r="G21" s="10">
        <f t="shared" si="6"/>
        <v>0</v>
      </c>
      <c r="H21" s="10">
        <f t="shared" si="7"/>
        <v>10</v>
      </c>
      <c r="I21" s="10">
        <f t="shared" si="8"/>
        <v>190</v>
      </c>
      <c r="J21" s="24">
        <f t="shared" si="9"/>
        <v>271154.09999999998</v>
      </c>
      <c r="L21" s="10">
        <f t="shared" si="1"/>
        <v>0</v>
      </c>
      <c r="M21" s="10">
        <f t="shared" si="2"/>
        <v>0</v>
      </c>
      <c r="O21" s="10">
        <f t="shared" si="10"/>
        <v>10</v>
      </c>
      <c r="P21" s="24">
        <f t="shared" si="11"/>
        <v>271154.09999999998</v>
      </c>
    </row>
    <row r="22" spans="1:16" x14ac:dyDescent="0.25">
      <c r="A22" s="10">
        <v>4</v>
      </c>
      <c r="B22" s="10">
        <f t="shared" si="12"/>
        <v>266.66666666666669</v>
      </c>
      <c r="C22" s="10">
        <f t="shared" si="3"/>
        <v>200</v>
      </c>
      <c r="D22" s="10">
        <f t="shared" si="4"/>
        <v>10</v>
      </c>
      <c r="E22" s="10">
        <f t="shared" si="5"/>
        <v>56.666666666666686</v>
      </c>
      <c r="F22" s="10">
        <f t="shared" si="0"/>
        <v>14.166666666666671</v>
      </c>
      <c r="G22" s="10">
        <f t="shared" si="6"/>
        <v>42.500000000000014</v>
      </c>
      <c r="H22" s="10">
        <f t="shared" si="7"/>
        <v>24.166666666666671</v>
      </c>
      <c r="I22" s="10">
        <f t="shared" si="8"/>
        <v>242.5</v>
      </c>
      <c r="J22" s="24">
        <f t="shared" si="9"/>
        <v>655289.07500000007</v>
      </c>
      <c r="L22" s="10">
        <f t="shared" si="1"/>
        <v>0</v>
      </c>
      <c r="M22" s="10">
        <f t="shared" si="2"/>
        <v>0</v>
      </c>
      <c r="O22" s="10">
        <f t="shared" si="10"/>
        <v>24.166666666666671</v>
      </c>
      <c r="P22" s="24">
        <f t="shared" si="11"/>
        <v>655289.07500000007</v>
      </c>
    </row>
    <row r="23" spans="1:16" x14ac:dyDescent="0.25">
      <c r="A23" s="10">
        <v>5</v>
      </c>
      <c r="B23" s="10">
        <f t="shared" si="12"/>
        <v>333.33333333333331</v>
      </c>
      <c r="C23" s="10">
        <f t="shared" si="3"/>
        <v>200</v>
      </c>
      <c r="D23" s="10">
        <f t="shared" si="4"/>
        <v>10</v>
      </c>
      <c r="E23" s="10">
        <f t="shared" si="5"/>
        <v>123.33333333333331</v>
      </c>
      <c r="F23" s="10">
        <f t="shared" si="0"/>
        <v>30.833333333333329</v>
      </c>
      <c r="G23" s="10">
        <f t="shared" si="6"/>
        <v>92.499999999999986</v>
      </c>
      <c r="H23" s="10">
        <f t="shared" si="7"/>
        <v>40.833333333333329</v>
      </c>
      <c r="I23" s="10">
        <f t="shared" si="8"/>
        <v>292.5</v>
      </c>
      <c r="J23" s="24">
        <f t="shared" si="9"/>
        <v>1107212.575</v>
      </c>
      <c r="L23" s="10">
        <f t="shared" si="1"/>
        <v>0</v>
      </c>
      <c r="M23" s="10">
        <f t="shared" si="2"/>
        <v>0</v>
      </c>
      <c r="O23" s="10">
        <f t="shared" si="10"/>
        <v>40.833333333333329</v>
      </c>
      <c r="P23" s="24">
        <f t="shared" si="11"/>
        <v>1107212.575</v>
      </c>
    </row>
    <row r="24" spans="1:16" x14ac:dyDescent="0.25">
      <c r="A24" s="10">
        <v>6</v>
      </c>
      <c r="B24" s="10">
        <f>(A24*B$3)/B$2</f>
        <v>400</v>
      </c>
      <c r="C24" s="10">
        <f t="shared" si="3"/>
        <v>200</v>
      </c>
      <c r="D24" s="10">
        <f t="shared" si="4"/>
        <v>10</v>
      </c>
      <c r="E24" s="10">
        <f t="shared" si="5"/>
        <v>190</v>
      </c>
      <c r="F24" s="10">
        <f t="shared" si="0"/>
        <v>47.5</v>
      </c>
      <c r="G24" s="10">
        <f t="shared" si="6"/>
        <v>142.5</v>
      </c>
      <c r="H24" s="10">
        <f t="shared" si="7"/>
        <v>57.5</v>
      </c>
      <c r="I24" s="10">
        <f t="shared" si="8"/>
        <v>342.5</v>
      </c>
      <c r="J24" s="24">
        <f t="shared" si="9"/>
        <v>1559136.075</v>
      </c>
      <c r="L24" s="10">
        <f t="shared" si="1"/>
        <v>0</v>
      </c>
      <c r="M24" s="10">
        <f t="shared" si="2"/>
        <v>0</v>
      </c>
      <c r="O24" s="10">
        <f t="shared" si="10"/>
        <v>57.5</v>
      </c>
      <c r="P24" s="24">
        <f t="shared" si="11"/>
        <v>1559136.075</v>
      </c>
    </row>
    <row r="25" spans="1:16" x14ac:dyDescent="0.25">
      <c r="A25" s="13">
        <v>6.7</v>
      </c>
      <c r="B25" s="10">
        <f t="shared" si="12"/>
        <v>446.66666666666669</v>
      </c>
      <c r="C25" s="10">
        <f t="shared" si="3"/>
        <v>200</v>
      </c>
      <c r="D25" s="10">
        <f t="shared" si="4"/>
        <v>10</v>
      </c>
      <c r="E25" s="10">
        <f t="shared" si="5"/>
        <v>236.66666666666669</v>
      </c>
      <c r="F25" s="10">
        <f t="shared" si="0"/>
        <v>59.166666666666686</v>
      </c>
      <c r="G25" s="10">
        <f t="shared" si="6"/>
        <v>177.5</v>
      </c>
      <c r="H25" s="10">
        <f t="shared" si="7"/>
        <v>69.166666666666686</v>
      </c>
      <c r="I25" s="10">
        <f t="shared" si="8"/>
        <v>377.5</v>
      </c>
      <c r="J25" s="24">
        <f t="shared" si="9"/>
        <v>1875482.5250000006</v>
      </c>
      <c r="L25" s="10">
        <f t="shared" si="1"/>
        <v>0</v>
      </c>
      <c r="M25" s="10">
        <f t="shared" si="2"/>
        <v>0</v>
      </c>
      <c r="O25" s="10">
        <f t="shared" si="10"/>
        <v>69.166666666666686</v>
      </c>
      <c r="P25" s="24">
        <f t="shared" si="11"/>
        <v>1875482.5250000006</v>
      </c>
    </row>
    <row r="26" spans="1:16" x14ac:dyDescent="0.25">
      <c r="A26" s="10">
        <v>7</v>
      </c>
      <c r="B26" s="10">
        <f t="shared" si="12"/>
        <v>466.66666666666669</v>
      </c>
      <c r="C26" s="10">
        <f t="shared" si="3"/>
        <v>200</v>
      </c>
      <c r="D26" s="10">
        <f t="shared" si="4"/>
        <v>10</v>
      </c>
      <c r="E26" s="10">
        <f t="shared" si="5"/>
        <v>256.66666666666669</v>
      </c>
      <c r="F26" s="10">
        <f t="shared" si="0"/>
        <v>64.166666666666686</v>
      </c>
      <c r="G26" s="10">
        <f t="shared" si="6"/>
        <v>192.5</v>
      </c>
      <c r="H26" s="10">
        <f t="shared" si="7"/>
        <v>74.166666666666686</v>
      </c>
      <c r="I26" s="10">
        <f t="shared" si="8"/>
        <v>392.5</v>
      </c>
      <c r="J26" s="24">
        <f t="shared" si="9"/>
        <v>2011059.5750000004</v>
      </c>
      <c r="L26" s="10">
        <f t="shared" si="1"/>
        <v>0</v>
      </c>
      <c r="M26" s="10">
        <f t="shared" si="2"/>
        <v>0</v>
      </c>
      <c r="O26" s="10">
        <f t="shared" si="10"/>
        <v>74.166666666666686</v>
      </c>
      <c r="P26" s="24">
        <f t="shared" si="11"/>
        <v>2011059.5750000004</v>
      </c>
    </row>
    <row r="27" spans="1:16" x14ac:dyDescent="0.25">
      <c r="A27" s="10">
        <v>8</v>
      </c>
      <c r="B27" s="10">
        <f t="shared" si="12"/>
        <v>533.33333333333337</v>
      </c>
      <c r="C27" s="10">
        <f t="shared" si="3"/>
        <v>200</v>
      </c>
      <c r="D27" s="10">
        <f t="shared" si="4"/>
        <v>10</v>
      </c>
      <c r="E27" s="10">
        <f t="shared" si="5"/>
        <v>323.33333333333337</v>
      </c>
      <c r="F27" s="10">
        <f t="shared" si="0"/>
        <v>80.833333333333343</v>
      </c>
      <c r="G27" s="10">
        <f t="shared" si="6"/>
        <v>242.50000000000003</v>
      </c>
      <c r="H27" s="10">
        <f t="shared" si="7"/>
        <v>90.833333333333343</v>
      </c>
      <c r="I27" s="10">
        <f t="shared" si="8"/>
        <v>442.5</v>
      </c>
      <c r="J27" s="24">
        <f t="shared" si="9"/>
        <v>2462983.0750000002</v>
      </c>
      <c r="L27" s="10">
        <f t="shared" si="1"/>
        <v>0</v>
      </c>
      <c r="M27" s="10">
        <f t="shared" si="2"/>
        <v>0</v>
      </c>
      <c r="O27" s="10">
        <f t="shared" si="10"/>
        <v>90.833333333333343</v>
      </c>
      <c r="P27" s="24">
        <f t="shared" si="11"/>
        <v>2462983.0750000002</v>
      </c>
    </row>
    <row r="28" spans="1:16" x14ac:dyDescent="0.25">
      <c r="A28" s="10">
        <v>9</v>
      </c>
      <c r="B28" s="10">
        <f t="shared" si="12"/>
        <v>600</v>
      </c>
      <c r="C28" s="10">
        <f t="shared" si="3"/>
        <v>200</v>
      </c>
      <c r="D28" s="10">
        <f t="shared" si="4"/>
        <v>10</v>
      </c>
      <c r="E28" s="10">
        <f t="shared" si="5"/>
        <v>390</v>
      </c>
      <c r="F28" s="10">
        <f t="shared" si="0"/>
        <v>140</v>
      </c>
      <c r="G28" s="10">
        <f t="shared" si="6"/>
        <v>250</v>
      </c>
      <c r="H28" s="10">
        <f t="shared" si="7"/>
        <v>150</v>
      </c>
      <c r="I28" s="10">
        <f t="shared" si="8"/>
        <v>450</v>
      </c>
      <c r="J28" s="24">
        <f t="shared" si="9"/>
        <v>4067311.5</v>
      </c>
      <c r="L28" s="10">
        <f t="shared" si="1"/>
        <v>0</v>
      </c>
      <c r="M28" s="10">
        <f t="shared" si="2"/>
        <v>0</v>
      </c>
      <c r="O28" s="10">
        <f t="shared" si="10"/>
        <v>150</v>
      </c>
      <c r="P28" s="24">
        <f t="shared" si="11"/>
        <v>4067311.5</v>
      </c>
    </row>
    <row r="29" spans="1:16" x14ac:dyDescent="0.25">
      <c r="A29" s="10">
        <v>10</v>
      </c>
      <c r="B29" s="10">
        <f t="shared" si="12"/>
        <v>666.66666666666663</v>
      </c>
      <c r="C29" s="10">
        <f t="shared" si="3"/>
        <v>200</v>
      </c>
      <c r="D29" s="10">
        <f t="shared" si="4"/>
        <v>10</v>
      </c>
      <c r="E29" s="10">
        <f t="shared" si="5"/>
        <v>456.66666666666663</v>
      </c>
      <c r="F29" s="10">
        <f t="shared" si="0"/>
        <v>206.66666666666663</v>
      </c>
      <c r="G29" s="10">
        <f t="shared" si="6"/>
        <v>250</v>
      </c>
      <c r="H29" s="10">
        <f t="shared" si="7"/>
        <v>216.66666666666663</v>
      </c>
      <c r="I29" s="10">
        <f t="shared" si="8"/>
        <v>450</v>
      </c>
      <c r="J29" s="24">
        <f t="shared" si="9"/>
        <v>5875005.4999999991</v>
      </c>
      <c r="L29" s="10">
        <f t="shared" si="1"/>
        <v>0</v>
      </c>
      <c r="M29" s="10">
        <f t="shared" si="2"/>
        <v>0</v>
      </c>
      <c r="O29" s="10">
        <f t="shared" si="10"/>
        <v>216.66666666666663</v>
      </c>
      <c r="P29" s="24">
        <f t="shared" si="11"/>
        <v>5875005.4999999991</v>
      </c>
    </row>
    <row r="30" spans="1:16" x14ac:dyDescent="0.25">
      <c r="A30" s="10">
        <v>11</v>
      </c>
      <c r="B30" s="10">
        <f t="shared" si="12"/>
        <v>733.33333333333337</v>
      </c>
      <c r="C30" s="10">
        <f t="shared" si="3"/>
        <v>200</v>
      </c>
      <c r="D30" s="10">
        <f t="shared" si="4"/>
        <v>10</v>
      </c>
      <c r="E30" s="10">
        <f t="shared" si="5"/>
        <v>523.33333333333337</v>
      </c>
      <c r="F30" s="10">
        <f t="shared" si="0"/>
        <v>273.33333333333337</v>
      </c>
      <c r="G30" s="10">
        <f t="shared" si="6"/>
        <v>250</v>
      </c>
      <c r="H30" s="10">
        <f t="shared" si="7"/>
        <v>283.33333333333337</v>
      </c>
      <c r="I30" s="10">
        <f t="shared" si="8"/>
        <v>450</v>
      </c>
      <c r="J30" s="24">
        <f t="shared" si="9"/>
        <v>7682699.5000000009</v>
      </c>
      <c r="L30" s="10">
        <f t="shared" si="1"/>
        <v>0</v>
      </c>
      <c r="M30" s="10">
        <f t="shared" si="2"/>
        <v>0</v>
      </c>
      <c r="O30" s="10">
        <f t="shared" si="10"/>
        <v>283.33333333333337</v>
      </c>
      <c r="P30" s="24">
        <f t="shared" si="11"/>
        <v>7682699.5000000009</v>
      </c>
    </row>
    <row r="31" spans="1:16" x14ac:dyDescent="0.25">
      <c r="A31" s="10">
        <v>12</v>
      </c>
      <c r="B31" s="10">
        <f t="shared" si="12"/>
        <v>800</v>
      </c>
      <c r="C31" s="10">
        <f t="shared" si="3"/>
        <v>200</v>
      </c>
      <c r="D31" s="10">
        <f t="shared" si="4"/>
        <v>10</v>
      </c>
      <c r="E31" s="10">
        <f t="shared" si="5"/>
        <v>590</v>
      </c>
      <c r="F31" s="10">
        <f t="shared" si="0"/>
        <v>340</v>
      </c>
      <c r="G31" s="10">
        <f t="shared" si="6"/>
        <v>250</v>
      </c>
      <c r="H31" s="10">
        <f t="shared" si="7"/>
        <v>350</v>
      </c>
      <c r="I31" s="10">
        <f t="shared" si="8"/>
        <v>450</v>
      </c>
      <c r="J31" s="24">
        <f t="shared" si="9"/>
        <v>9490393.5</v>
      </c>
      <c r="L31" s="10">
        <f t="shared" si="1"/>
        <v>0</v>
      </c>
      <c r="M31" s="10">
        <f t="shared" si="2"/>
        <v>0</v>
      </c>
      <c r="O31" s="10">
        <f t="shared" si="10"/>
        <v>350</v>
      </c>
      <c r="P31" s="24">
        <f t="shared" si="11"/>
        <v>9490393.5</v>
      </c>
    </row>
    <row r="32" spans="1:16" x14ac:dyDescent="0.25">
      <c r="A32" s="10">
        <v>13</v>
      </c>
      <c r="B32" s="10">
        <f t="shared" si="12"/>
        <v>866.66666666666663</v>
      </c>
      <c r="C32" s="10">
        <f t="shared" si="3"/>
        <v>200</v>
      </c>
      <c r="D32" s="10">
        <f t="shared" si="4"/>
        <v>10</v>
      </c>
      <c r="E32" s="10">
        <f t="shared" si="5"/>
        <v>656.66666666666663</v>
      </c>
      <c r="F32" s="10">
        <f t="shared" si="0"/>
        <v>406.66666666666663</v>
      </c>
      <c r="G32" s="10">
        <f t="shared" si="6"/>
        <v>250</v>
      </c>
      <c r="H32" s="10">
        <f t="shared" si="7"/>
        <v>416.66666666666663</v>
      </c>
      <c r="I32" s="10">
        <f t="shared" si="8"/>
        <v>450</v>
      </c>
      <c r="J32" s="24">
        <f t="shared" si="9"/>
        <v>11298087.499999998</v>
      </c>
      <c r="L32" s="10">
        <f t="shared" si="1"/>
        <v>0</v>
      </c>
      <c r="M32" s="10">
        <f t="shared" si="2"/>
        <v>0</v>
      </c>
      <c r="O32" s="10">
        <f t="shared" si="10"/>
        <v>416.66666666666663</v>
      </c>
      <c r="P32" s="24">
        <f t="shared" si="11"/>
        <v>11298087.499999998</v>
      </c>
    </row>
    <row r="33" spans="1:16" x14ac:dyDescent="0.25">
      <c r="A33" s="10">
        <v>14</v>
      </c>
      <c r="B33" s="10">
        <f t="shared" si="12"/>
        <v>933.33333333333337</v>
      </c>
      <c r="C33" s="10">
        <f t="shared" si="3"/>
        <v>200</v>
      </c>
      <c r="D33" s="10">
        <f t="shared" si="4"/>
        <v>10</v>
      </c>
      <c r="E33" s="10">
        <f t="shared" si="5"/>
        <v>723.33333333333337</v>
      </c>
      <c r="F33" s="10">
        <f t="shared" si="0"/>
        <v>473.33333333333337</v>
      </c>
      <c r="G33" s="10">
        <f t="shared" si="6"/>
        <v>250</v>
      </c>
      <c r="H33" s="10">
        <f t="shared" si="7"/>
        <v>483.33333333333337</v>
      </c>
      <c r="I33" s="10">
        <f t="shared" si="8"/>
        <v>450</v>
      </c>
      <c r="J33" s="24">
        <f t="shared" si="9"/>
        <v>13105781.500000002</v>
      </c>
      <c r="L33" s="10">
        <f t="shared" si="1"/>
        <v>0</v>
      </c>
      <c r="M33" s="10">
        <f t="shared" si="2"/>
        <v>0</v>
      </c>
      <c r="O33" s="10">
        <f t="shared" si="10"/>
        <v>483.33333333333337</v>
      </c>
      <c r="P33" s="24">
        <f t="shared" si="11"/>
        <v>13105781.500000002</v>
      </c>
    </row>
    <row r="34" spans="1:16" x14ac:dyDescent="0.25">
      <c r="A34" s="10">
        <v>15</v>
      </c>
      <c r="B34" s="10">
        <f t="shared" si="12"/>
        <v>1000</v>
      </c>
      <c r="C34" s="10">
        <f t="shared" si="3"/>
        <v>200</v>
      </c>
      <c r="D34" s="10">
        <f t="shared" si="4"/>
        <v>10</v>
      </c>
      <c r="E34" s="10">
        <f t="shared" si="5"/>
        <v>790</v>
      </c>
      <c r="F34" s="10">
        <f t="shared" si="0"/>
        <v>540</v>
      </c>
      <c r="G34" s="10">
        <f t="shared" si="6"/>
        <v>250</v>
      </c>
      <c r="H34" s="10">
        <f t="shared" si="7"/>
        <v>550</v>
      </c>
      <c r="I34" s="10">
        <f t="shared" si="8"/>
        <v>450</v>
      </c>
      <c r="J34" s="24">
        <f t="shared" si="9"/>
        <v>14913475.5</v>
      </c>
      <c r="L34" s="10">
        <f t="shared" si="1"/>
        <v>0</v>
      </c>
      <c r="M34" s="10">
        <f t="shared" si="2"/>
        <v>0</v>
      </c>
      <c r="O34" s="10">
        <f t="shared" si="10"/>
        <v>550</v>
      </c>
      <c r="P34" s="24">
        <f t="shared" si="11"/>
        <v>14913475.5</v>
      </c>
    </row>
    <row r="35" spans="1:16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24"/>
      <c r="L35" s="10"/>
      <c r="M35" s="10"/>
      <c r="O35" s="10"/>
      <c r="P35" s="24"/>
    </row>
    <row r="36" spans="1:16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24"/>
      <c r="L36" s="10"/>
      <c r="M36" s="10"/>
      <c r="O36" s="10"/>
      <c r="P36" s="24"/>
    </row>
    <row r="37" spans="1:16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24"/>
      <c r="L37" s="10"/>
      <c r="M37" s="10"/>
      <c r="O37" s="10"/>
      <c r="P37" s="24"/>
    </row>
    <row r="38" spans="1:16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24"/>
      <c r="L38" s="10"/>
      <c r="M38" s="10"/>
      <c r="O38" s="10"/>
      <c r="P38" s="24"/>
    </row>
    <row r="39" spans="1:16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24"/>
      <c r="L39" s="10"/>
      <c r="M39" s="10"/>
      <c r="O39" s="10"/>
      <c r="P39" s="24"/>
    </row>
    <row r="40" spans="1:16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24"/>
      <c r="L40" s="10"/>
      <c r="M40" s="10"/>
      <c r="O40" s="10"/>
      <c r="P40" s="24"/>
    </row>
    <row r="41" spans="1:16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24"/>
      <c r="L41" s="10"/>
      <c r="M41" s="10"/>
      <c r="O41" s="10"/>
      <c r="P41" s="24"/>
    </row>
    <row r="42" spans="1:16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24"/>
      <c r="L42" s="10"/>
      <c r="M42" s="10"/>
      <c r="O42" s="10"/>
      <c r="P42" s="24"/>
    </row>
    <row r="43" spans="1:16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24"/>
      <c r="L43" s="10"/>
      <c r="M43" s="10"/>
      <c r="O43" s="10"/>
      <c r="P43" s="24"/>
    </row>
    <row r="44" spans="1:16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24"/>
      <c r="L44" s="10"/>
      <c r="M44" s="10"/>
      <c r="O44" s="10"/>
      <c r="P44" s="24"/>
    </row>
    <row r="45" spans="1:16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24"/>
      <c r="L45" s="10"/>
      <c r="M45" s="10"/>
      <c r="O45" s="10"/>
      <c r="P45" s="24"/>
    </row>
    <row r="46" spans="1:16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24"/>
      <c r="L46" s="10"/>
      <c r="M46" s="10"/>
      <c r="O46" s="10"/>
      <c r="P46" s="24"/>
    </row>
    <row r="47" spans="1:16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24"/>
      <c r="L47" s="10"/>
      <c r="M47" s="10"/>
      <c r="O47" s="10"/>
      <c r="P47" s="24"/>
    </row>
    <row r="48" spans="1:16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24"/>
      <c r="L48" s="10"/>
      <c r="M48" s="10"/>
      <c r="O48" s="10"/>
      <c r="P48" s="24"/>
    </row>
    <row r="49" spans="1:16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24"/>
      <c r="L49" s="10"/>
      <c r="M49" s="10"/>
      <c r="O49" s="10"/>
      <c r="P49" s="24"/>
    </row>
    <row r="50" spans="1:16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24"/>
      <c r="L50" s="10"/>
      <c r="M50" s="10"/>
      <c r="O50" s="10"/>
      <c r="P50" s="24"/>
    </row>
    <row r="51" spans="1:16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24"/>
      <c r="L51" s="10"/>
      <c r="M51" s="10"/>
      <c r="O51" s="10"/>
      <c r="P51" s="24"/>
    </row>
    <row r="52" spans="1:16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24"/>
      <c r="L52" s="10"/>
      <c r="M52" s="10"/>
      <c r="O52" s="10"/>
      <c r="P52" s="24"/>
    </row>
    <row r="53" spans="1:16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24"/>
      <c r="L53" s="10"/>
      <c r="M53" s="10"/>
      <c r="O53" s="10"/>
      <c r="P53" s="24"/>
    </row>
    <row r="54" spans="1:16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24"/>
      <c r="L54" s="10"/>
      <c r="M54" s="10"/>
      <c r="O54" s="10"/>
      <c r="P54" s="24"/>
    </row>
    <row r="55" spans="1:16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24"/>
      <c r="L55" s="10"/>
      <c r="M55" s="10"/>
      <c r="O55" s="10"/>
      <c r="P55" s="24"/>
    </row>
    <row r="56" spans="1:16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24"/>
      <c r="L56" s="10"/>
      <c r="M56" s="10"/>
      <c r="O56" s="10"/>
      <c r="P56" s="24"/>
    </row>
    <row r="57" spans="1:16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24"/>
      <c r="L57" s="10"/>
      <c r="M57" s="10"/>
      <c r="O57" s="10"/>
      <c r="P57" s="24"/>
    </row>
    <row r="58" spans="1:16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24"/>
      <c r="L58" s="10"/>
      <c r="M58" s="10"/>
      <c r="O58" s="10"/>
      <c r="P58" s="24"/>
    </row>
    <row r="59" spans="1:16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24"/>
      <c r="L59" s="10"/>
      <c r="M59" s="10"/>
      <c r="O59" s="10"/>
      <c r="P59" s="24"/>
    </row>
    <row r="60" spans="1:16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24"/>
      <c r="L60" s="10"/>
      <c r="M60" s="10"/>
      <c r="O60" s="10"/>
      <c r="P60" s="24"/>
    </row>
    <row r="61" spans="1:16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24"/>
      <c r="L61" s="10"/>
      <c r="M61" s="10"/>
      <c r="O61" s="10"/>
      <c r="P61" s="24"/>
    </row>
    <row r="62" spans="1:16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24"/>
      <c r="L62" s="10"/>
      <c r="M62" s="10"/>
      <c r="O62" s="10"/>
      <c r="P62" s="24"/>
    </row>
    <row r="63" spans="1:16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24"/>
      <c r="L63" s="10"/>
      <c r="M63" s="10"/>
      <c r="O63" s="10"/>
      <c r="P63" s="24"/>
    </row>
    <row r="64" spans="1:16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24"/>
      <c r="L64" s="10"/>
      <c r="M64" s="10"/>
      <c r="O64" s="10"/>
      <c r="P64" s="24"/>
    </row>
    <row r="65" spans="1:18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24"/>
      <c r="L65" s="10"/>
      <c r="M65" s="10"/>
      <c r="O65" s="10"/>
      <c r="P65" s="24"/>
    </row>
    <row r="66" spans="1:18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24"/>
      <c r="L66" s="10"/>
      <c r="M66" s="10"/>
      <c r="O66" s="10"/>
      <c r="P66" s="24"/>
    </row>
    <row r="67" spans="1:18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24"/>
      <c r="L67" s="10"/>
      <c r="M67" s="10"/>
      <c r="O67" s="10"/>
      <c r="P67" s="24"/>
    </row>
    <row r="68" spans="1:18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24"/>
      <c r="L68" s="10"/>
      <c r="M68" s="10"/>
      <c r="O68" s="10"/>
      <c r="P68" s="24"/>
    </row>
    <row r="69" spans="1:18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24"/>
      <c r="L69" s="10"/>
      <c r="M69" s="10"/>
      <c r="O69" s="10"/>
      <c r="P69" s="24"/>
    </row>
    <row r="70" spans="1:18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24"/>
      <c r="L70" s="10"/>
      <c r="M70" s="10"/>
      <c r="O70" s="10"/>
      <c r="P70" s="24"/>
    </row>
    <row r="71" spans="1:18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24"/>
      <c r="L71" s="10"/>
      <c r="M71" s="10"/>
      <c r="O71" s="10"/>
      <c r="P71" s="24"/>
    </row>
    <row r="72" spans="1:18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24"/>
      <c r="L72" s="10"/>
      <c r="M72" s="10"/>
      <c r="O72" s="10"/>
      <c r="P72" s="24"/>
    </row>
    <row r="73" spans="1:18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24"/>
      <c r="L73" s="10"/>
      <c r="M73" s="10"/>
      <c r="O73" s="10"/>
      <c r="P73" s="24"/>
    </row>
    <row r="74" spans="1:18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24"/>
      <c r="L74" s="10"/>
      <c r="M74" s="10"/>
      <c r="O74" s="10"/>
      <c r="P74" s="24"/>
    </row>
    <row r="75" spans="1:18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24"/>
      <c r="L75" s="10"/>
      <c r="M75" s="10"/>
      <c r="O75" s="10"/>
      <c r="P75" s="24"/>
    </row>
    <row r="76" spans="1:18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24"/>
      <c r="L76" s="10"/>
      <c r="M76" s="10"/>
      <c r="O76" s="10"/>
      <c r="P76" s="24"/>
    </row>
    <row r="77" spans="1:18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24"/>
      <c r="L77" s="10"/>
      <c r="M77" s="10"/>
      <c r="O77" s="10"/>
      <c r="P77" s="24"/>
    </row>
    <row r="78" spans="1:18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24"/>
      <c r="L78" s="10"/>
      <c r="M78" s="10"/>
      <c r="O78" s="10"/>
      <c r="P78" s="24"/>
    </row>
    <row r="79" spans="1:18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24"/>
      <c r="L79" s="10"/>
      <c r="M79" s="10"/>
      <c r="O79" s="10"/>
      <c r="P79" s="24"/>
    </row>
    <row r="80" spans="1:18" x14ac:dyDescent="0.25">
      <c r="A80" s="10"/>
      <c r="B80" s="11"/>
      <c r="C80" s="10"/>
      <c r="D80" s="17"/>
      <c r="E80" s="11"/>
      <c r="F80" s="11"/>
      <c r="G80" s="11"/>
      <c r="J80" s="9"/>
      <c r="K80" s="3"/>
      <c r="L80" s="3"/>
      <c r="M80" s="9"/>
      <c r="N80" s="3"/>
      <c r="O80" s="3"/>
      <c r="P80" s="3"/>
      <c r="Q80" s="3"/>
      <c r="R80" s="3"/>
    </row>
    <row r="81" spans="1:18" x14ac:dyDescent="0.25">
      <c r="A81" s="10"/>
      <c r="B81" s="11"/>
      <c r="C81" s="10"/>
      <c r="D81" s="17"/>
      <c r="E81" s="11"/>
      <c r="F81" s="11"/>
      <c r="G81" s="11"/>
      <c r="J81" s="9"/>
      <c r="K81" s="3"/>
      <c r="L81" s="3"/>
      <c r="M81" s="9"/>
      <c r="N81" s="3"/>
      <c r="O81" s="3"/>
      <c r="P81" s="3"/>
      <c r="Q81" s="3"/>
      <c r="R81" s="3"/>
    </row>
    <row r="82" spans="1:18" x14ac:dyDescent="0.25">
      <c r="A82" s="18" t="s">
        <v>54</v>
      </c>
      <c r="B82" s="25" t="s">
        <v>30</v>
      </c>
      <c r="C82" s="25" t="s">
        <v>31</v>
      </c>
      <c r="D82" s="25" t="s">
        <v>32</v>
      </c>
      <c r="E82" s="25" t="s">
        <v>33</v>
      </c>
      <c r="F82" s="25" t="s">
        <v>34</v>
      </c>
      <c r="G82" s="25" t="s">
        <v>35</v>
      </c>
      <c r="H82" s="26" t="s">
        <v>36</v>
      </c>
      <c r="I82" s="26" t="s">
        <v>37</v>
      </c>
      <c r="J82" s="25" t="s">
        <v>38</v>
      </c>
      <c r="K82" s="25"/>
      <c r="L82" s="25" t="s">
        <v>39</v>
      </c>
      <c r="M82" s="25" t="s">
        <v>40</v>
      </c>
      <c r="N82" s="25"/>
      <c r="O82" s="25" t="s">
        <v>41</v>
      </c>
      <c r="P82" s="27"/>
      <c r="Q82" s="3"/>
      <c r="R82" s="3"/>
    </row>
    <row r="83" spans="1:18" ht="71.25" x14ac:dyDescent="0.25">
      <c r="A83" s="21" t="s">
        <v>42</v>
      </c>
      <c r="B83" s="21" t="s">
        <v>43</v>
      </c>
      <c r="C83" s="12" t="s">
        <v>44</v>
      </c>
      <c r="D83" s="20" t="s">
        <v>45</v>
      </c>
      <c r="E83" s="21" t="s">
        <v>46</v>
      </c>
      <c r="F83" s="20" t="s">
        <v>55</v>
      </c>
      <c r="G83" s="12" t="s">
        <v>56</v>
      </c>
      <c r="H83" s="20" t="s">
        <v>49</v>
      </c>
      <c r="I83" s="12" t="s">
        <v>50</v>
      </c>
      <c r="J83" s="20" t="s">
        <v>51</v>
      </c>
      <c r="L83" s="20" t="s">
        <v>52</v>
      </c>
      <c r="M83" s="12" t="s">
        <v>53</v>
      </c>
      <c r="O83" s="20" t="s">
        <v>49</v>
      </c>
      <c r="P83" s="20" t="s">
        <v>51</v>
      </c>
      <c r="Q83" s="3"/>
      <c r="R83" s="3"/>
    </row>
    <row r="84" spans="1:18" x14ac:dyDescent="0.25">
      <c r="A84" s="1">
        <v>0.25</v>
      </c>
      <c r="B84" s="10">
        <f t="shared" ref="B84:B101" si="13">(A84*B$3)/B$2</f>
        <v>16.666666666666668</v>
      </c>
      <c r="C84" s="10">
        <f>IF(B84&lt;B$7+H$9,IF((B84-D84)&lt;0,0,B84-D84),B$7)</f>
        <v>0</v>
      </c>
      <c r="D84" s="10">
        <f>H$9</f>
        <v>30</v>
      </c>
      <c r="E84" s="10">
        <f>IF(B84-C84-D84&lt;0,0,B84-C84-D84)</f>
        <v>0</v>
      </c>
      <c r="F84" s="10">
        <f t="shared" ref="F84:F101" si="14">E84-G84</f>
        <v>0</v>
      </c>
      <c r="G84" s="10">
        <f t="shared" ref="G84:G101" si="15">IF((E84*C$8)&lt;$C$9,E84*C$8,$C$9)</f>
        <v>0</v>
      </c>
      <c r="H84" s="10">
        <f>D84+F84</f>
        <v>30</v>
      </c>
      <c r="I84" s="10">
        <f>C84+G84</f>
        <v>0</v>
      </c>
      <c r="J84" s="24">
        <f>H84*$B$13</f>
        <v>813462.3</v>
      </c>
      <c r="L84" s="10">
        <f t="shared" ref="L84:L101" si="16">(B$6-55)*B$11</f>
        <v>0</v>
      </c>
      <c r="M84" s="10">
        <f t="shared" ref="M84:M101" si="17">B$12*(B$6-55)</f>
        <v>0</v>
      </c>
      <c r="O84" s="10">
        <f>H84+L84</f>
        <v>30</v>
      </c>
      <c r="P84" s="24">
        <f>O84*$B$13</f>
        <v>813462.3</v>
      </c>
      <c r="Q84" s="3"/>
      <c r="R84" s="3"/>
    </row>
    <row r="85" spans="1:18" x14ac:dyDescent="0.25">
      <c r="A85" s="1">
        <v>0.5</v>
      </c>
      <c r="B85" s="10">
        <f t="shared" si="13"/>
        <v>33.333333333333336</v>
      </c>
      <c r="C85" s="10">
        <f t="shared" ref="C85:C101" si="18">IF(B85&lt;B$7+H$9,IF((B85-D85)&lt;0,0,B85-D85),B$7)</f>
        <v>3.3333333333333357</v>
      </c>
      <c r="D85" s="10">
        <f t="shared" ref="D85:D101" si="19">H$9</f>
        <v>30</v>
      </c>
      <c r="E85" s="10">
        <f t="shared" ref="E85:E101" si="20">IF(B85-C85-D85&lt;0,0,B85-C85-D85)</f>
        <v>0</v>
      </c>
      <c r="F85" s="10">
        <f t="shared" si="14"/>
        <v>0</v>
      </c>
      <c r="G85" s="10">
        <f t="shared" si="15"/>
        <v>0</v>
      </c>
      <c r="H85" s="10">
        <f t="shared" ref="H85:H101" si="21">D85+F85</f>
        <v>30</v>
      </c>
      <c r="I85" s="10">
        <f t="shared" ref="I85:I101" si="22">C85+G85</f>
        <v>3.3333333333333357</v>
      </c>
      <c r="J85" s="24">
        <f t="shared" ref="J85:J101" si="23">H85*$B$13</f>
        <v>813462.3</v>
      </c>
      <c r="L85" s="10">
        <f t="shared" si="16"/>
        <v>0</v>
      </c>
      <c r="M85" s="10">
        <f t="shared" si="17"/>
        <v>0</v>
      </c>
      <c r="O85" s="10">
        <f t="shared" ref="O85:O101" si="24">H85+L85</f>
        <v>30</v>
      </c>
      <c r="P85" s="24">
        <f t="shared" ref="P85:P101" si="25">O85*$B$13</f>
        <v>813462.3</v>
      </c>
    </row>
    <row r="86" spans="1:18" x14ac:dyDescent="0.25">
      <c r="A86" s="1">
        <v>1</v>
      </c>
      <c r="B86" s="10">
        <f t="shared" si="13"/>
        <v>66.666666666666671</v>
      </c>
      <c r="C86" s="10">
        <f t="shared" si="18"/>
        <v>36.666666666666671</v>
      </c>
      <c r="D86" s="10">
        <f t="shared" si="19"/>
        <v>30</v>
      </c>
      <c r="E86" s="10">
        <f t="shared" si="20"/>
        <v>0</v>
      </c>
      <c r="F86" s="10">
        <f t="shared" si="14"/>
        <v>0</v>
      </c>
      <c r="G86" s="10">
        <f t="shared" si="15"/>
        <v>0</v>
      </c>
      <c r="H86" s="10">
        <f t="shared" si="21"/>
        <v>30</v>
      </c>
      <c r="I86" s="10">
        <f t="shared" si="22"/>
        <v>36.666666666666671</v>
      </c>
      <c r="J86" s="24">
        <f t="shared" si="23"/>
        <v>813462.3</v>
      </c>
      <c r="L86" s="10">
        <f t="shared" si="16"/>
        <v>0</v>
      </c>
      <c r="M86" s="10">
        <f t="shared" si="17"/>
        <v>0</v>
      </c>
      <c r="O86" s="10">
        <f t="shared" si="24"/>
        <v>30</v>
      </c>
      <c r="P86" s="24">
        <f t="shared" si="25"/>
        <v>813462.3</v>
      </c>
    </row>
    <row r="87" spans="1:18" x14ac:dyDescent="0.25">
      <c r="A87" s="10">
        <v>2</v>
      </c>
      <c r="B87" s="10">
        <f t="shared" si="13"/>
        <v>133.33333333333334</v>
      </c>
      <c r="C87" s="10">
        <f t="shared" si="18"/>
        <v>103.33333333333334</v>
      </c>
      <c r="D87" s="10">
        <f t="shared" si="19"/>
        <v>30</v>
      </c>
      <c r="E87" s="10">
        <f t="shared" si="20"/>
        <v>0</v>
      </c>
      <c r="F87" s="10">
        <f t="shared" si="14"/>
        <v>0</v>
      </c>
      <c r="G87" s="10">
        <f t="shared" si="15"/>
        <v>0</v>
      </c>
      <c r="H87" s="10">
        <f t="shared" si="21"/>
        <v>30</v>
      </c>
      <c r="I87" s="10">
        <f t="shared" si="22"/>
        <v>103.33333333333334</v>
      </c>
      <c r="J87" s="24">
        <f t="shared" si="23"/>
        <v>813462.3</v>
      </c>
      <c r="L87" s="10">
        <f t="shared" si="16"/>
        <v>0</v>
      </c>
      <c r="M87" s="10">
        <f t="shared" si="17"/>
        <v>0</v>
      </c>
      <c r="O87" s="10">
        <f t="shared" si="24"/>
        <v>30</v>
      </c>
      <c r="P87" s="24">
        <f t="shared" si="25"/>
        <v>813462.3</v>
      </c>
    </row>
    <row r="88" spans="1:18" x14ac:dyDescent="0.25">
      <c r="A88" s="10">
        <v>3</v>
      </c>
      <c r="B88" s="10">
        <f t="shared" si="13"/>
        <v>200</v>
      </c>
      <c r="C88" s="10">
        <f t="shared" si="18"/>
        <v>170</v>
      </c>
      <c r="D88" s="10">
        <f t="shared" si="19"/>
        <v>30</v>
      </c>
      <c r="E88" s="10">
        <f t="shared" si="20"/>
        <v>0</v>
      </c>
      <c r="F88" s="10">
        <f t="shared" si="14"/>
        <v>0</v>
      </c>
      <c r="G88" s="10">
        <f t="shared" si="15"/>
        <v>0</v>
      </c>
      <c r="H88" s="10">
        <f t="shared" si="21"/>
        <v>30</v>
      </c>
      <c r="I88" s="10">
        <f t="shared" si="22"/>
        <v>170</v>
      </c>
      <c r="J88" s="24">
        <f t="shared" si="23"/>
        <v>813462.3</v>
      </c>
      <c r="L88" s="10">
        <f t="shared" si="16"/>
        <v>0</v>
      </c>
      <c r="M88" s="10">
        <f t="shared" si="17"/>
        <v>0</v>
      </c>
      <c r="O88" s="10">
        <f t="shared" si="24"/>
        <v>30</v>
      </c>
      <c r="P88" s="24">
        <f t="shared" si="25"/>
        <v>813462.3</v>
      </c>
    </row>
    <row r="89" spans="1:18" x14ac:dyDescent="0.25">
      <c r="A89" s="10">
        <v>4</v>
      </c>
      <c r="B89" s="10">
        <f t="shared" si="13"/>
        <v>266.66666666666669</v>
      </c>
      <c r="C89" s="10">
        <f t="shared" si="18"/>
        <v>200</v>
      </c>
      <c r="D89" s="10">
        <f t="shared" si="19"/>
        <v>30</v>
      </c>
      <c r="E89" s="10">
        <f t="shared" si="20"/>
        <v>36.666666666666686</v>
      </c>
      <c r="F89" s="10">
        <f t="shared" si="14"/>
        <v>18.333333333333343</v>
      </c>
      <c r="G89" s="10">
        <f t="shared" si="15"/>
        <v>18.333333333333343</v>
      </c>
      <c r="H89" s="10">
        <f t="shared" si="21"/>
        <v>48.333333333333343</v>
      </c>
      <c r="I89" s="10">
        <f t="shared" si="22"/>
        <v>218.33333333333334</v>
      </c>
      <c r="J89" s="24">
        <f t="shared" si="23"/>
        <v>1310578.1500000001</v>
      </c>
      <c r="L89" s="10">
        <f t="shared" si="16"/>
        <v>0</v>
      </c>
      <c r="M89" s="10">
        <f t="shared" si="17"/>
        <v>0</v>
      </c>
      <c r="O89" s="10">
        <f t="shared" si="24"/>
        <v>48.333333333333343</v>
      </c>
      <c r="P89" s="24">
        <f t="shared" si="25"/>
        <v>1310578.1500000001</v>
      </c>
    </row>
    <row r="90" spans="1:18" x14ac:dyDescent="0.25">
      <c r="A90" s="10">
        <v>5</v>
      </c>
      <c r="B90" s="10">
        <f t="shared" si="13"/>
        <v>333.33333333333331</v>
      </c>
      <c r="C90" s="10">
        <f t="shared" si="18"/>
        <v>200</v>
      </c>
      <c r="D90" s="10">
        <f t="shared" si="19"/>
        <v>30</v>
      </c>
      <c r="E90" s="10">
        <f t="shared" si="20"/>
        <v>103.33333333333331</v>
      </c>
      <c r="F90" s="10">
        <f t="shared" si="14"/>
        <v>51.666666666666657</v>
      </c>
      <c r="G90" s="10">
        <f t="shared" si="15"/>
        <v>51.666666666666657</v>
      </c>
      <c r="H90" s="10">
        <f t="shared" si="21"/>
        <v>81.666666666666657</v>
      </c>
      <c r="I90" s="10">
        <f t="shared" si="22"/>
        <v>251.66666666666666</v>
      </c>
      <c r="J90" s="24">
        <f t="shared" si="23"/>
        <v>2214425.15</v>
      </c>
      <c r="L90" s="10">
        <f t="shared" si="16"/>
        <v>0</v>
      </c>
      <c r="M90" s="10">
        <f t="shared" si="17"/>
        <v>0</v>
      </c>
      <c r="O90" s="10">
        <f t="shared" si="24"/>
        <v>81.666666666666657</v>
      </c>
      <c r="P90" s="24">
        <f t="shared" si="25"/>
        <v>2214425.15</v>
      </c>
    </row>
    <row r="91" spans="1:18" x14ac:dyDescent="0.25">
      <c r="A91" s="10">
        <v>6</v>
      </c>
      <c r="B91" s="10">
        <f>(A91*B$3)/B$2</f>
        <v>400</v>
      </c>
      <c r="C91" s="10">
        <f t="shared" si="18"/>
        <v>200</v>
      </c>
      <c r="D91" s="10">
        <f t="shared" si="19"/>
        <v>30</v>
      </c>
      <c r="E91" s="10">
        <f t="shared" si="20"/>
        <v>170</v>
      </c>
      <c r="F91" s="10">
        <f t="shared" si="14"/>
        <v>85</v>
      </c>
      <c r="G91" s="10">
        <f t="shared" si="15"/>
        <v>85</v>
      </c>
      <c r="H91" s="10">
        <f t="shared" si="21"/>
        <v>115</v>
      </c>
      <c r="I91" s="10">
        <f t="shared" si="22"/>
        <v>285</v>
      </c>
      <c r="J91" s="24">
        <f t="shared" si="23"/>
        <v>3118272.15</v>
      </c>
      <c r="L91" s="10">
        <f t="shared" si="16"/>
        <v>0</v>
      </c>
      <c r="M91" s="10">
        <f t="shared" si="17"/>
        <v>0</v>
      </c>
      <c r="O91" s="10">
        <f t="shared" si="24"/>
        <v>115</v>
      </c>
      <c r="P91" s="24">
        <f t="shared" si="25"/>
        <v>3118272.15</v>
      </c>
    </row>
    <row r="92" spans="1:18" x14ac:dyDescent="0.25">
      <c r="A92" s="13">
        <v>6.7</v>
      </c>
      <c r="B92" s="10">
        <f t="shared" si="13"/>
        <v>446.66666666666669</v>
      </c>
      <c r="C92" s="10">
        <f t="shared" si="18"/>
        <v>200</v>
      </c>
      <c r="D92" s="10">
        <f t="shared" si="19"/>
        <v>30</v>
      </c>
      <c r="E92" s="10">
        <f t="shared" si="20"/>
        <v>216.66666666666669</v>
      </c>
      <c r="F92" s="10">
        <f t="shared" si="14"/>
        <v>108.33333333333334</v>
      </c>
      <c r="G92" s="10">
        <f t="shared" si="15"/>
        <v>108.33333333333334</v>
      </c>
      <c r="H92" s="10">
        <f t="shared" si="21"/>
        <v>138.33333333333334</v>
      </c>
      <c r="I92" s="10">
        <f t="shared" si="22"/>
        <v>308.33333333333337</v>
      </c>
      <c r="J92" s="24">
        <f t="shared" si="23"/>
        <v>3750965.0500000003</v>
      </c>
      <c r="L92" s="10">
        <f t="shared" si="16"/>
        <v>0</v>
      </c>
      <c r="M92" s="10">
        <f t="shared" si="17"/>
        <v>0</v>
      </c>
      <c r="O92" s="10">
        <f t="shared" si="24"/>
        <v>138.33333333333334</v>
      </c>
      <c r="P92" s="24">
        <f t="shared" si="25"/>
        <v>3750965.0500000003</v>
      </c>
    </row>
    <row r="93" spans="1:18" x14ac:dyDescent="0.25">
      <c r="A93" s="10">
        <v>7</v>
      </c>
      <c r="B93" s="10">
        <f t="shared" si="13"/>
        <v>466.66666666666669</v>
      </c>
      <c r="C93" s="10">
        <f t="shared" si="18"/>
        <v>200</v>
      </c>
      <c r="D93" s="10">
        <f t="shared" si="19"/>
        <v>30</v>
      </c>
      <c r="E93" s="10">
        <f t="shared" si="20"/>
        <v>236.66666666666669</v>
      </c>
      <c r="F93" s="10">
        <f t="shared" si="14"/>
        <v>118.33333333333334</v>
      </c>
      <c r="G93" s="10">
        <f t="shared" si="15"/>
        <v>118.33333333333334</v>
      </c>
      <c r="H93" s="10">
        <f t="shared" si="21"/>
        <v>148.33333333333334</v>
      </c>
      <c r="I93" s="10">
        <f t="shared" si="22"/>
        <v>318.33333333333337</v>
      </c>
      <c r="J93" s="24">
        <f t="shared" si="23"/>
        <v>4022119.1500000004</v>
      </c>
      <c r="L93" s="10">
        <f t="shared" si="16"/>
        <v>0</v>
      </c>
      <c r="M93" s="10">
        <f t="shared" si="17"/>
        <v>0</v>
      </c>
      <c r="O93" s="10">
        <f t="shared" si="24"/>
        <v>148.33333333333334</v>
      </c>
      <c r="P93" s="24">
        <f t="shared" si="25"/>
        <v>4022119.1500000004</v>
      </c>
    </row>
    <row r="94" spans="1:18" x14ac:dyDescent="0.25">
      <c r="A94" s="10">
        <v>8</v>
      </c>
      <c r="B94" s="10">
        <f t="shared" si="13"/>
        <v>533.33333333333337</v>
      </c>
      <c r="C94" s="10">
        <f t="shared" si="18"/>
        <v>200</v>
      </c>
      <c r="D94" s="10">
        <f t="shared" si="19"/>
        <v>30</v>
      </c>
      <c r="E94" s="10">
        <f t="shared" si="20"/>
        <v>303.33333333333337</v>
      </c>
      <c r="F94" s="10">
        <f t="shared" si="14"/>
        <v>151.66666666666669</v>
      </c>
      <c r="G94" s="10">
        <f t="shared" si="15"/>
        <v>151.66666666666669</v>
      </c>
      <c r="H94" s="10">
        <f t="shared" si="21"/>
        <v>181.66666666666669</v>
      </c>
      <c r="I94" s="10">
        <f t="shared" si="22"/>
        <v>351.66666666666669</v>
      </c>
      <c r="J94" s="24">
        <f t="shared" si="23"/>
        <v>4925966.1500000004</v>
      </c>
      <c r="L94" s="10">
        <f t="shared" si="16"/>
        <v>0</v>
      </c>
      <c r="M94" s="10">
        <f t="shared" si="17"/>
        <v>0</v>
      </c>
      <c r="O94" s="10">
        <f t="shared" si="24"/>
        <v>181.66666666666669</v>
      </c>
      <c r="P94" s="24">
        <f t="shared" si="25"/>
        <v>4925966.1500000004</v>
      </c>
    </row>
    <row r="95" spans="1:18" x14ac:dyDescent="0.25">
      <c r="A95" s="10">
        <v>9</v>
      </c>
      <c r="B95" s="10">
        <f t="shared" si="13"/>
        <v>600</v>
      </c>
      <c r="C95" s="10">
        <f t="shared" si="18"/>
        <v>200</v>
      </c>
      <c r="D95" s="10">
        <f t="shared" si="19"/>
        <v>30</v>
      </c>
      <c r="E95" s="10">
        <f t="shared" si="20"/>
        <v>370</v>
      </c>
      <c r="F95" s="10">
        <f t="shared" si="14"/>
        <v>185</v>
      </c>
      <c r="G95" s="10">
        <f t="shared" si="15"/>
        <v>185</v>
      </c>
      <c r="H95" s="10">
        <f t="shared" si="21"/>
        <v>215</v>
      </c>
      <c r="I95" s="10">
        <f t="shared" si="22"/>
        <v>385</v>
      </c>
      <c r="J95" s="24">
        <f t="shared" si="23"/>
        <v>5829813.1500000004</v>
      </c>
      <c r="L95" s="10">
        <f t="shared" si="16"/>
        <v>0</v>
      </c>
      <c r="M95" s="10">
        <f t="shared" si="17"/>
        <v>0</v>
      </c>
      <c r="O95" s="10">
        <f t="shared" si="24"/>
        <v>215</v>
      </c>
      <c r="P95" s="24">
        <f t="shared" si="25"/>
        <v>5829813.1500000004</v>
      </c>
    </row>
    <row r="96" spans="1:18" x14ac:dyDescent="0.25">
      <c r="A96" s="10">
        <v>10</v>
      </c>
      <c r="B96" s="10">
        <f t="shared" si="13"/>
        <v>666.66666666666663</v>
      </c>
      <c r="C96" s="10">
        <f t="shared" si="18"/>
        <v>200</v>
      </c>
      <c r="D96" s="10">
        <f t="shared" si="19"/>
        <v>30</v>
      </c>
      <c r="E96" s="10">
        <f t="shared" si="20"/>
        <v>436.66666666666663</v>
      </c>
      <c r="F96" s="10">
        <f t="shared" si="14"/>
        <v>218.33333333333331</v>
      </c>
      <c r="G96" s="10">
        <f t="shared" si="15"/>
        <v>218.33333333333331</v>
      </c>
      <c r="H96" s="10">
        <f t="shared" si="21"/>
        <v>248.33333333333331</v>
      </c>
      <c r="I96" s="10">
        <f t="shared" si="22"/>
        <v>418.33333333333331</v>
      </c>
      <c r="J96" s="24">
        <f t="shared" si="23"/>
        <v>6733660.1499999994</v>
      </c>
      <c r="L96" s="10">
        <f t="shared" si="16"/>
        <v>0</v>
      </c>
      <c r="M96" s="10">
        <f t="shared" si="17"/>
        <v>0</v>
      </c>
      <c r="O96" s="10">
        <f t="shared" si="24"/>
        <v>248.33333333333331</v>
      </c>
      <c r="P96" s="24">
        <f t="shared" si="25"/>
        <v>6733660.1499999994</v>
      </c>
    </row>
    <row r="97" spans="1:16" x14ac:dyDescent="0.25">
      <c r="A97" s="10">
        <v>11</v>
      </c>
      <c r="B97" s="10">
        <f t="shared" si="13"/>
        <v>733.33333333333337</v>
      </c>
      <c r="C97" s="10">
        <f t="shared" si="18"/>
        <v>200</v>
      </c>
      <c r="D97" s="10">
        <f t="shared" si="19"/>
        <v>30</v>
      </c>
      <c r="E97" s="10">
        <f t="shared" si="20"/>
        <v>503.33333333333337</v>
      </c>
      <c r="F97" s="10">
        <f t="shared" si="14"/>
        <v>253.33333333333337</v>
      </c>
      <c r="G97" s="10">
        <f t="shared" si="15"/>
        <v>250</v>
      </c>
      <c r="H97" s="10">
        <f t="shared" si="21"/>
        <v>283.33333333333337</v>
      </c>
      <c r="I97" s="10">
        <f t="shared" si="22"/>
        <v>450</v>
      </c>
      <c r="J97" s="24">
        <f t="shared" si="23"/>
        <v>7682699.5000000009</v>
      </c>
      <c r="L97" s="10">
        <f t="shared" si="16"/>
        <v>0</v>
      </c>
      <c r="M97" s="10">
        <f t="shared" si="17"/>
        <v>0</v>
      </c>
      <c r="O97" s="10">
        <f t="shared" si="24"/>
        <v>283.33333333333337</v>
      </c>
      <c r="P97" s="24">
        <f t="shared" si="25"/>
        <v>7682699.5000000009</v>
      </c>
    </row>
    <row r="98" spans="1:16" x14ac:dyDescent="0.25">
      <c r="A98" s="10">
        <v>12</v>
      </c>
      <c r="B98" s="10">
        <f t="shared" si="13"/>
        <v>800</v>
      </c>
      <c r="C98" s="10">
        <f t="shared" si="18"/>
        <v>200</v>
      </c>
      <c r="D98" s="10">
        <f t="shared" si="19"/>
        <v>30</v>
      </c>
      <c r="E98" s="10">
        <f t="shared" si="20"/>
        <v>570</v>
      </c>
      <c r="F98" s="10">
        <f t="shared" si="14"/>
        <v>320</v>
      </c>
      <c r="G98" s="10">
        <f t="shared" si="15"/>
        <v>250</v>
      </c>
      <c r="H98" s="10">
        <f t="shared" si="21"/>
        <v>350</v>
      </c>
      <c r="I98" s="10">
        <f t="shared" si="22"/>
        <v>450</v>
      </c>
      <c r="J98" s="24">
        <f t="shared" si="23"/>
        <v>9490393.5</v>
      </c>
      <c r="L98" s="10">
        <f t="shared" si="16"/>
        <v>0</v>
      </c>
      <c r="M98" s="10">
        <f t="shared" si="17"/>
        <v>0</v>
      </c>
      <c r="O98" s="10">
        <f t="shared" si="24"/>
        <v>350</v>
      </c>
      <c r="P98" s="24">
        <f t="shared" si="25"/>
        <v>9490393.5</v>
      </c>
    </row>
    <row r="99" spans="1:16" x14ac:dyDescent="0.25">
      <c r="A99" s="10">
        <v>13</v>
      </c>
      <c r="B99" s="10">
        <f t="shared" si="13"/>
        <v>866.66666666666663</v>
      </c>
      <c r="C99" s="10">
        <f t="shared" si="18"/>
        <v>200</v>
      </c>
      <c r="D99" s="10">
        <f t="shared" si="19"/>
        <v>30</v>
      </c>
      <c r="E99" s="10">
        <f t="shared" si="20"/>
        <v>636.66666666666663</v>
      </c>
      <c r="F99" s="10">
        <f t="shared" si="14"/>
        <v>386.66666666666663</v>
      </c>
      <c r="G99" s="10">
        <f t="shared" si="15"/>
        <v>250</v>
      </c>
      <c r="H99" s="10">
        <f t="shared" si="21"/>
        <v>416.66666666666663</v>
      </c>
      <c r="I99" s="10">
        <f t="shared" si="22"/>
        <v>450</v>
      </c>
      <c r="J99" s="24">
        <f t="shared" si="23"/>
        <v>11298087.499999998</v>
      </c>
      <c r="L99" s="10">
        <f t="shared" si="16"/>
        <v>0</v>
      </c>
      <c r="M99" s="10">
        <f t="shared" si="17"/>
        <v>0</v>
      </c>
      <c r="O99" s="10">
        <f t="shared" si="24"/>
        <v>416.66666666666663</v>
      </c>
      <c r="P99" s="24">
        <f t="shared" si="25"/>
        <v>11298087.499999998</v>
      </c>
    </row>
    <row r="100" spans="1:16" x14ac:dyDescent="0.25">
      <c r="A100" s="10">
        <v>14</v>
      </c>
      <c r="B100" s="10">
        <f t="shared" si="13"/>
        <v>933.33333333333337</v>
      </c>
      <c r="C100" s="10">
        <f t="shared" si="18"/>
        <v>200</v>
      </c>
      <c r="D100" s="10">
        <f t="shared" si="19"/>
        <v>30</v>
      </c>
      <c r="E100" s="10">
        <f t="shared" si="20"/>
        <v>703.33333333333337</v>
      </c>
      <c r="F100" s="10">
        <f t="shared" si="14"/>
        <v>453.33333333333337</v>
      </c>
      <c r="G100" s="10">
        <f t="shared" si="15"/>
        <v>250</v>
      </c>
      <c r="H100" s="10">
        <f t="shared" si="21"/>
        <v>483.33333333333337</v>
      </c>
      <c r="I100" s="10">
        <f t="shared" si="22"/>
        <v>450</v>
      </c>
      <c r="J100" s="24">
        <f t="shared" si="23"/>
        <v>13105781.500000002</v>
      </c>
      <c r="L100" s="10">
        <f t="shared" si="16"/>
        <v>0</v>
      </c>
      <c r="M100" s="10">
        <f t="shared" si="17"/>
        <v>0</v>
      </c>
      <c r="O100" s="10">
        <f t="shared" si="24"/>
        <v>483.33333333333337</v>
      </c>
      <c r="P100" s="24">
        <f t="shared" si="25"/>
        <v>13105781.500000002</v>
      </c>
    </row>
    <row r="101" spans="1:16" x14ac:dyDescent="0.25">
      <c r="A101" s="10">
        <v>15</v>
      </c>
      <c r="B101" s="10">
        <f t="shared" si="13"/>
        <v>1000</v>
      </c>
      <c r="C101" s="10">
        <f t="shared" si="18"/>
        <v>200</v>
      </c>
      <c r="D101" s="10">
        <f t="shared" si="19"/>
        <v>30</v>
      </c>
      <c r="E101" s="10">
        <f t="shared" si="20"/>
        <v>770</v>
      </c>
      <c r="F101" s="10">
        <f t="shared" si="14"/>
        <v>520</v>
      </c>
      <c r="G101" s="10">
        <f t="shared" si="15"/>
        <v>250</v>
      </c>
      <c r="H101" s="10">
        <f t="shared" si="21"/>
        <v>550</v>
      </c>
      <c r="I101" s="10">
        <f t="shared" si="22"/>
        <v>450</v>
      </c>
      <c r="J101" s="24">
        <f t="shared" si="23"/>
        <v>14913475.5</v>
      </c>
      <c r="L101" s="10">
        <f t="shared" si="16"/>
        <v>0</v>
      </c>
      <c r="M101" s="10">
        <f t="shared" si="17"/>
        <v>0</v>
      </c>
      <c r="O101" s="10">
        <f t="shared" si="24"/>
        <v>550</v>
      </c>
      <c r="P101" s="24">
        <f t="shared" si="25"/>
        <v>14913475.5</v>
      </c>
    </row>
    <row r="104" spans="1:16" x14ac:dyDescent="0.25">
      <c r="A104" s="18" t="s">
        <v>57</v>
      </c>
      <c r="B104" s="25" t="s">
        <v>30</v>
      </c>
      <c r="C104" s="25" t="s">
        <v>31</v>
      </c>
      <c r="D104" s="25" t="s">
        <v>32</v>
      </c>
      <c r="E104" s="25" t="s">
        <v>33</v>
      </c>
      <c r="F104" s="25" t="s">
        <v>34</v>
      </c>
      <c r="G104" s="25" t="s">
        <v>35</v>
      </c>
      <c r="H104" s="26" t="s">
        <v>36</v>
      </c>
      <c r="I104" s="26" t="s">
        <v>37</v>
      </c>
      <c r="J104" s="25" t="s">
        <v>38</v>
      </c>
      <c r="K104" s="25"/>
      <c r="L104" s="25" t="s">
        <v>39</v>
      </c>
      <c r="M104" s="25" t="s">
        <v>40</v>
      </c>
      <c r="N104" s="25"/>
      <c r="O104" s="25" t="s">
        <v>41</v>
      </c>
      <c r="P104" s="27"/>
    </row>
    <row r="105" spans="1:16" ht="71.25" x14ac:dyDescent="0.25">
      <c r="A105" s="21" t="s">
        <v>42</v>
      </c>
      <c r="B105" s="21" t="s">
        <v>43</v>
      </c>
      <c r="C105" s="12" t="s">
        <v>44</v>
      </c>
      <c r="D105" s="20" t="s">
        <v>45</v>
      </c>
      <c r="E105" s="21" t="s">
        <v>46</v>
      </c>
      <c r="F105" s="20" t="s">
        <v>55</v>
      </c>
      <c r="G105" s="12" t="s">
        <v>56</v>
      </c>
      <c r="H105" s="20" t="s">
        <v>49</v>
      </c>
      <c r="I105" s="12" t="s">
        <v>50</v>
      </c>
      <c r="J105" s="20" t="s">
        <v>51</v>
      </c>
      <c r="L105" s="20" t="s">
        <v>52</v>
      </c>
      <c r="M105" s="12" t="s">
        <v>53</v>
      </c>
      <c r="O105" s="20" t="s">
        <v>49</v>
      </c>
      <c r="P105" s="20" t="s">
        <v>51</v>
      </c>
    </row>
    <row r="106" spans="1:16" x14ac:dyDescent="0.25">
      <c r="A106" s="1">
        <v>0.25</v>
      </c>
      <c r="B106" s="10">
        <f t="shared" ref="B106:B112" si="26">(A106*B$3)/B$2</f>
        <v>16.666666666666668</v>
      </c>
      <c r="C106" s="10">
        <f>IF(B106&lt;B$7+H$10,IF((B106-D106)&lt;0,0,B106-D106),B$7)</f>
        <v>0</v>
      </c>
      <c r="D106" s="10">
        <f>H$10</f>
        <v>50</v>
      </c>
      <c r="E106" s="10">
        <f>IF(B106-C106-D106&lt;0,0,B106-C106-D106)</f>
        <v>0</v>
      </c>
      <c r="F106" s="10">
        <f t="shared" ref="F106:F123" si="27">E106-G106</f>
        <v>0</v>
      </c>
      <c r="G106" s="10">
        <f t="shared" ref="G106:G123" si="28">IF((E106*C$8)&lt;$C$9,E106*C$8,$C$9)</f>
        <v>0</v>
      </c>
      <c r="H106" s="10">
        <f>D106+F106</f>
        <v>50</v>
      </c>
      <c r="I106" s="10">
        <f>C106+G106</f>
        <v>0</v>
      </c>
      <c r="J106" s="24">
        <f>H106*$B$13</f>
        <v>1355770.5</v>
      </c>
      <c r="L106" s="10">
        <f t="shared" ref="L106:L123" si="29">(B$6-55)*B$11</f>
        <v>0</v>
      </c>
      <c r="M106" s="10">
        <f t="shared" ref="M106:M123" si="30">B$12*(B$6-55)</f>
        <v>0</v>
      </c>
      <c r="O106" s="10">
        <f>H106+L106</f>
        <v>50</v>
      </c>
      <c r="P106" s="24">
        <f>O106*$B$13</f>
        <v>1355770.5</v>
      </c>
    </row>
    <row r="107" spans="1:16" x14ac:dyDescent="0.25">
      <c r="A107" s="1">
        <v>0.5</v>
      </c>
      <c r="B107" s="10">
        <f t="shared" si="26"/>
        <v>33.333333333333336</v>
      </c>
      <c r="C107" s="10">
        <f t="shared" ref="C107:C123" si="31">IF(B107&lt;B$7+H$10,IF((B107-D107)&lt;0,0,B107-D107),B$7)</f>
        <v>0</v>
      </c>
      <c r="D107" s="10">
        <f t="shared" ref="D107:D123" si="32">H$10</f>
        <v>50</v>
      </c>
      <c r="E107" s="10">
        <f t="shared" ref="E107:E123" si="33">IF(B107-C107-D107&lt;0,0,B107-C107-D107)</f>
        <v>0</v>
      </c>
      <c r="F107" s="10">
        <f t="shared" si="27"/>
        <v>0</v>
      </c>
      <c r="G107" s="10">
        <f t="shared" si="28"/>
        <v>0</v>
      </c>
      <c r="H107" s="10">
        <f t="shared" ref="H107:H123" si="34">D107+F107</f>
        <v>50</v>
      </c>
      <c r="I107" s="10">
        <f t="shared" ref="I107:I123" si="35">C107+G107</f>
        <v>0</v>
      </c>
      <c r="J107" s="24">
        <f t="shared" ref="J107:J123" si="36">H107*$B$13</f>
        <v>1355770.5</v>
      </c>
      <c r="L107" s="10">
        <f t="shared" si="29"/>
        <v>0</v>
      </c>
      <c r="M107" s="10">
        <f t="shared" si="30"/>
        <v>0</v>
      </c>
      <c r="O107" s="10">
        <f t="shared" ref="O107:O123" si="37">H107+L107</f>
        <v>50</v>
      </c>
      <c r="P107" s="24">
        <f t="shared" ref="P107:P123" si="38">O107*$B$13</f>
        <v>1355770.5</v>
      </c>
    </row>
    <row r="108" spans="1:16" x14ac:dyDescent="0.25">
      <c r="A108" s="1">
        <v>1</v>
      </c>
      <c r="B108" s="10">
        <f t="shared" si="26"/>
        <v>66.666666666666671</v>
      </c>
      <c r="C108" s="10">
        <f t="shared" si="31"/>
        <v>16.666666666666671</v>
      </c>
      <c r="D108" s="10">
        <f t="shared" si="32"/>
        <v>50</v>
      </c>
      <c r="E108" s="10">
        <f t="shared" si="33"/>
        <v>0</v>
      </c>
      <c r="F108" s="10">
        <f t="shared" si="27"/>
        <v>0</v>
      </c>
      <c r="G108" s="10">
        <f t="shared" si="28"/>
        <v>0</v>
      </c>
      <c r="H108" s="10">
        <f t="shared" si="34"/>
        <v>50</v>
      </c>
      <c r="I108" s="10">
        <f t="shared" si="35"/>
        <v>16.666666666666671</v>
      </c>
      <c r="J108" s="24">
        <f t="shared" si="36"/>
        <v>1355770.5</v>
      </c>
      <c r="L108" s="10">
        <f t="shared" si="29"/>
        <v>0</v>
      </c>
      <c r="M108" s="10">
        <f t="shared" si="30"/>
        <v>0</v>
      </c>
      <c r="O108" s="10">
        <f t="shared" si="37"/>
        <v>50</v>
      </c>
      <c r="P108" s="24">
        <f t="shared" si="38"/>
        <v>1355770.5</v>
      </c>
    </row>
    <row r="109" spans="1:16" x14ac:dyDescent="0.25">
      <c r="A109" s="10">
        <v>2</v>
      </c>
      <c r="B109" s="10">
        <f t="shared" si="26"/>
        <v>133.33333333333334</v>
      </c>
      <c r="C109" s="10">
        <f t="shared" si="31"/>
        <v>83.333333333333343</v>
      </c>
      <c r="D109" s="10">
        <f t="shared" si="32"/>
        <v>50</v>
      </c>
      <c r="E109" s="10">
        <f t="shared" si="33"/>
        <v>0</v>
      </c>
      <c r="F109" s="10">
        <f t="shared" si="27"/>
        <v>0</v>
      </c>
      <c r="G109" s="10">
        <f t="shared" si="28"/>
        <v>0</v>
      </c>
      <c r="H109" s="10">
        <f t="shared" si="34"/>
        <v>50</v>
      </c>
      <c r="I109" s="10">
        <f t="shared" si="35"/>
        <v>83.333333333333343</v>
      </c>
      <c r="J109" s="24">
        <f t="shared" si="36"/>
        <v>1355770.5</v>
      </c>
      <c r="L109" s="10">
        <f t="shared" si="29"/>
        <v>0</v>
      </c>
      <c r="M109" s="10">
        <f t="shared" si="30"/>
        <v>0</v>
      </c>
      <c r="O109" s="10">
        <f t="shared" si="37"/>
        <v>50</v>
      </c>
      <c r="P109" s="24">
        <f t="shared" si="38"/>
        <v>1355770.5</v>
      </c>
    </row>
    <row r="110" spans="1:16" x14ac:dyDescent="0.25">
      <c r="A110" s="10">
        <v>3</v>
      </c>
      <c r="B110" s="10">
        <f t="shared" si="26"/>
        <v>200</v>
      </c>
      <c r="C110" s="10">
        <f t="shared" si="31"/>
        <v>150</v>
      </c>
      <c r="D110" s="10">
        <f t="shared" si="32"/>
        <v>50</v>
      </c>
      <c r="E110" s="10">
        <f t="shared" si="33"/>
        <v>0</v>
      </c>
      <c r="F110" s="10">
        <f t="shared" si="27"/>
        <v>0</v>
      </c>
      <c r="G110" s="10">
        <f t="shared" si="28"/>
        <v>0</v>
      </c>
      <c r="H110" s="10">
        <f t="shared" si="34"/>
        <v>50</v>
      </c>
      <c r="I110" s="10">
        <f t="shared" si="35"/>
        <v>150</v>
      </c>
      <c r="J110" s="24">
        <f t="shared" si="36"/>
        <v>1355770.5</v>
      </c>
      <c r="L110" s="10">
        <f t="shared" si="29"/>
        <v>0</v>
      </c>
      <c r="M110" s="10">
        <f t="shared" si="30"/>
        <v>0</v>
      </c>
      <c r="O110" s="10">
        <f t="shared" si="37"/>
        <v>50</v>
      </c>
      <c r="P110" s="24">
        <f t="shared" si="38"/>
        <v>1355770.5</v>
      </c>
    </row>
    <row r="111" spans="1:16" x14ac:dyDescent="0.25">
      <c r="A111" s="10">
        <v>4</v>
      </c>
      <c r="B111" s="10">
        <f t="shared" si="26"/>
        <v>266.66666666666669</v>
      </c>
      <c r="C111" s="10">
        <f t="shared" si="31"/>
        <v>200</v>
      </c>
      <c r="D111" s="10">
        <f t="shared" si="32"/>
        <v>50</v>
      </c>
      <c r="E111" s="10">
        <f t="shared" si="33"/>
        <v>16.666666666666686</v>
      </c>
      <c r="F111" s="10">
        <f t="shared" si="27"/>
        <v>8.3333333333333428</v>
      </c>
      <c r="G111" s="10">
        <f t="shared" si="28"/>
        <v>8.3333333333333428</v>
      </c>
      <c r="H111" s="10">
        <f t="shared" si="34"/>
        <v>58.333333333333343</v>
      </c>
      <c r="I111" s="10">
        <f t="shared" si="35"/>
        <v>208.33333333333334</v>
      </c>
      <c r="J111" s="24">
        <f t="shared" si="36"/>
        <v>1581732.2500000002</v>
      </c>
      <c r="L111" s="10">
        <f t="shared" si="29"/>
        <v>0</v>
      </c>
      <c r="M111" s="10">
        <f t="shared" si="30"/>
        <v>0</v>
      </c>
      <c r="O111" s="10">
        <f t="shared" si="37"/>
        <v>58.333333333333343</v>
      </c>
      <c r="P111" s="24">
        <f t="shared" si="38"/>
        <v>1581732.2500000002</v>
      </c>
    </row>
    <row r="112" spans="1:16" x14ac:dyDescent="0.25">
      <c r="A112" s="10">
        <v>5</v>
      </c>
      <c r="B112" s="10">
        <f t="shared" si="26"/>
        <v>333.33333333333331</v>
      </c>
      <c r="C112" s="10">
        <f t="shared" si="31"/>
        <v>200</v>
      </c>
      <c r="D112" s="10">
        <f t="shared" si="32"/>
        <v>50</v>
      </c>
      <c r="E112" s="10">
        <f t="shared" si="33"/>
        <v>83.333333333333314</v>
      </c>
      <c r="F112" s="10">
        <f t="shared" si="27"/>
        <v>41.666666666666657</v>
      </c>
      <c r="G112" s="10">
        <f t="shared" si="28"/>
        <v>41.666666666666657</v>
      </c>
      <c r="H112" s="10">
        <f t="shared" si="34"/>
        <v>91.666666666666657</v>
      </c>
      <c r="I112" s="10">
        <f t="shared" si="35"/>
        <v>241.66666666666666</v>
      </c>
      <c r="J112" s="24">
        <f t="shared" si="36"/>
        <v>2485579.2499999995</v>
      </c>
      <c r="L112" s="10">
        <f t="shared" si="29"/>
        <v>0</v>
      </c>
      <c r="M112" s="10">
        <f t="shared" si="30"/>
        <v>0</v>
      </c>
      <c r="O112" s="10">
        <f t="shared" si="37"/>
        <v>91.666666666666657</v>
      </c>
      <c r="P112" s="24">
        <f t="shared" si="38"/>
        <v>2485579.2499999995</v>
      </c>
    </row>
    <row r="113" spans="1:16" x14ac:dyDescent="0.25">
      <c r="A113" s="10">
        <v>6</v>
      </c>
      <c r="B113" s="10">
        <f>(A113*B$3)/B$2</f>
        <v>400</v>
      </c>
      <c r="C113" s="10">
        <f t="shared" si="31"/>
        <v>200</v>
      </c>
      <c r="D113" s="10">
        <f t="shared" si="32"/>
        <v>50</v>
      </c>
      <c r="E113" s="10">
        <f t="shared" si="33"/>
        <v>150</v>
      </c>
      <c r="F113" s="10">
        <f t="shared" si="27"/>
        <v>75</v>
      </c>
      <c r="G113" s="10">
        <f t="shared" si="28"/>
        <v>75</v>
      </c>
      <c r="H113" s="10">
        <f t="shared" si="34"/>
        <v>125</v>
      </c>
      <c r="I113" s="10">
        <f t="shared" si="35"/>
        <v>275</v>
      </c>
      <c r="J113" s="24">
        <f t="shared" si="36"/>
        <v>3389426.25</v>
      </c>
      <c r="L113" s="10">
        <f t="shared" si="29"/>
        <v>0</v>
      </c>
      <c r="M113" s="10">
        <f t="shared" si="30"/>
        <v>0</v>
      </c>
      <c r="O113" s="10">
        <f t="shared" si="37"/>
        <v>125</v>
      </c>
      <c r="P113" s="24">
        <f t="shared" si="38"/>
        <v>3389426.25</v>
      </c>
    </row>
    <row r="114" spans="1:16" x14ac:dyDescent="0.25">
      <c r="A114" s="13">
        <v>6.7</v>
      </c>
      <c r="B114" s="10">
        <f t="shared" ref="B114:B123" si="39">(A114*B$3)/B$2</f>
        <v>446.66666666666669</v>
      </c>
      <c r="C114" s="10">
        <f t="shared" si="31"/>
        <v>200</v>
      </c>
      <c r="D114" s="10">
        <f t="shared" si="32"/>
        <v>50</v>
      </c>
      <c r="E114" s="10">
        <f t="shared" si="33"/>
        <v>196.66666666666669</v>
      </c>
      <c r="F114" s="10">
        <f t="shared" si="27"/>
        <v>98.333333333333343</v>
      </c>
      <c r="G114" s="10">
        <f t="shared" si="28"/>
        <v>98.333333333333343</v>
      </c>
      <c r="H114" s="10">
        <f t="shared" si="34"/>
        <v>148.33333333333334</v>
      </c>
      <c r="I114" s="10">
        <f t="shared" si="35"/>
        <v>298.33333333333337</v>
      </c>
      <c r="J114" s="24">
        <f t="shared" si="36"/>
        <v>4022119.1500000004</v>
      </c>
      <c r="L114" s="10">
        <f t="shared" si="29"/>
        <v>0</v>
      </c>
      <c r="M114" s="10">
        <f t="shared" si="30"/>
        <v>0</v>
      </c>
      <c r="O114" s="10">
        <f t="shared" si="37"/>
        <v>148.33333333333334</v>
      </c>
      <c r="P114" s="24">
        <f t="shared" si="38"/>
        <v>4022119.1500000004</v>
      </c>
    </row>
    <row r="115" spans="1:16" x14ac:dyDescent="0.25">
      <c r="A115" s="10">
        <v>7</v>
      </c>
      <c r="B115" s="10">
        <f t="shared" si="39"/>
        <v>466.66666666666669</v>
      </c>
      <c r="C115" s="10">
        <f t="shared" si="31"/>
        <v>200</v>
      </c>
      <c r="D115" s="10">
        <f t="shared" si="32"/>
        <v>50</v>
      </c>
      <c r="E115" s="10">
        <f t="shared" si="33"/>
        <v>216.66666666666669</v>
      </c>
      <c r="F115" s="10">
        <f t="shared" si="27"/>
        <v>108.33333333333334</v>
      </c>
      <c r="G115" s="10">
        <f t="shared" si="28"/>
        <v>108.33333333333334</v>
      </c>
      <c r="H115" s="10">
        <f t="shared" si="34"/>
        <v>158.33333333333334</v>
      </c>
      <c r="I115" s="10">
        <f t="shared" si="35"/>
        <v>308.33333333333337</v>
      </c>
      <c r="J115" s="24">
        <f t="shared" si="36"/>
        <v>4293273.25</v>
      </c>
      <c r="L115" s="10">
        <f t="shared" si="29"/>
        <v>0</v>
      </c>
      <c r="M115" s="10">
        <f t="shared" si="30"/>
        <v>0</v>
      </c>
      <c r="O115" s="10">
        <f t="shared" si="37"/>
        <v>158.33333333333334</v>
      </c>
      <c r="P115" s="24">
        <f t="shared" si="38"/>
        <v>4293273.25</v>
      </c>
    </row>
    <row r="116" spans="1:16" x14ac:dyDescent="0.25">
      <c r="A116" s="10">
        <v>8</v>
      </c>
      <c r="B116" s="10">
        <f t="shared" si="39"/>
        <v>533.33333333333337</v>
      </c>
      <c r="C116" s="10">
        <f t="shared" si="31"/>
        <v>200</v>
      </c>
      <c r="D116" s="10">
        <f t="shared" si="32"/>
        <v>50</v>
      </c>
      <c r="E116" s="10">
        <f t="shared" si="33"/>
        <v>283.33333333333337</v>
      </c>
      <c r="F116" s="10">
        <f t="shared" si="27"/>
        <v>141.66666666666669</v>
      </c>
      <c r="G116" s="10">
        <f t="shared" si="28"/>
        <v>141.66666666666669</v>
      </c>
      <c r="H116" s="10">
        <f t="shared" si="34"/>
        <v>191.66666666666669</v>
      </c>
      <c r="I116" s="10">
        <f t="shared" si="35"/>
        <v>341.66666666666669</v>
      </c>
      <c r="J116" s="24">
        <f t="shared" si="36"/>
        <v>5197120.2500000009</v>
      </c>
      <c r="L116" s="10">
        <f t="shared" si="29"/>
        <v>0</v>
      </c>
      <c r="M116" s="10">
        <f t="shared" si="30"/>
        <v>0</v>
      </c>
      <c r="O116" s="10">
        <f t="shared" si="37"/>
        <v>191.66666666666669</v>
      </c>
      <c r="P116" s="24">
        <f t="shared" si="38"/>
        <v>5197120.2500000009</v>
      </c>
    </row>
    <row r="117" spans="1:16" x14ac:dyDescent="0.25">
      <c r="A117" s="10">
        <v>9</v>
      </c>
      <c r="B117" s="10">
        <f t="shared" si="39"/>
        <v>600</v>
      </c>
      <c r="C117" s="10">
        <f t="shared" si="31"/>
        <v>200</v>
      </c>
      <c r="D117" s="10">
        <f t="shared" si="32"/>
        <v>50</v>
      </c>
      <c r="E117" s="10">
        <f t="shared" si="33"/>
        <v>350</v>
      </c>
      <c r="F117" s="10">
        <f t="shared" si="27"/>
        <v>175</v>
      </c>
      <c r="G117" s="10">
        <f t="shared" si="28"/>
        <v>175</v>
      </c>
      <c r="H117" s="10">
        <f t="shared" si="34"/>
        <v>225</v>
      </c>
      <c r="I117" s="10">
        <f t="shared" si="35"/>
        <v>375</v>
      </c>
      <c r="J117" s="24">
        <f t="shared" si="36"/>
        <v>6100967.25</v>
      </c>
      <c r="L117" s="10">
        <f t="shared" si="29"/>
        <v>0</v>
      </c>
      <c r="M117" s="10">
        <f t="shared" si="30"/>
        <v>0</v>
      </c>
      <c r="O117" s="10">
        <f t="shared" si="37"/>
        <v>225</v>
      </c>
      <c r="P117" s="24">
        <f t="shared" si="38"/>
        <v>6100967.25</v>
      </c>
    </row>
    <row r="118" spans="1:16" x14ac:dyDescent="0.25">
      <c r="A118" s="10">
        <v>10</v>
      </c>
      <c r="B118" s="10">
        <f t="shared" si="39"/>
        <v>666.66666666666663</v>
      </c>
      <c r="C118" s="10">
        <f t="shared" si="31"/>
        <v>200</v>
      </c>
      <c r="D118" s="10">
        <f t="shared" si="32"/>
        <v>50</v>
      </c>
      <c r="E118" s="10">
        <f t="shared" si="33"/>
        <v>416.66666666666663</v>
      </c>
      <c r="F118" s="10">
        <f t="shared" si="27"/>
        <v>208.33333333333331</v>
      </c>
      <c r="G118" s="10">
        <f t="shared" si="28"/>
        <v>208.33333333333331</v>
      </c>
      <c r="H118" s="10">
        <f t="shared" si="34"/>
        <v>258.33333333333331</v>
      </c>
      <c r="I118" s="10">
        <f t="shared" si="35"/>
        <v>408.33333333333331</v>
      </c>
      <c r="J118" s="24">
        <f t="shared" si="36"/>
        <v>7004814.2499999991</v>
      </c>
      <c r="L118" s="10">
        <f t="shared" si="29"/>
        <v>0</v>
      </c>
      <c r="M118" s="10">
        <f t="shared" si="30"/>
        <v>0</v>
      </c>
      <c r="O118" s="10">
        <f t="shared" si="37"/>
        <v>258.33333333333331</v>
      </c>
      <c r="P118" s="24">
        <f t="shared" si="38"/>
        <v>7004814.2499999991</v>
      </c>
    </row>
    <row r="119" spans="1:16" x14ac:dyDescent="0.25">
      <c r="A119" s="10">
        <v>11</v>
      </c>
      <c r="B119" s="10">
        <f t="shared" si="39"/>
        <v>733.33333333333337</v>
      </c>
      <c r="C119" s="10">
        <f t="shared" si="31"/>
        <v>200</v>
      </c>
      <c r="D119" s="10">
        <f t="shared" si="32"/>
        <v>50</v>
      </c>
      <c r="E119" s="10">
        <f t="shared" si="33"/>
        <v>483.33333333333337</v>
      </c>
      <c r="F119" s="10">
        <f t="shared" si="27"/>
        <v>241.66666666666669</v>
      </c>
      <c r="G119" s="10">
        <f t="shared" si="28"/>
        <v>241.66666666666669</v>
      </c>
      <c r="H119" s="10">
        <f t="shared" si="34"/>
        <v>291.66666666666669</v>
      </c>
      <c r="I119" s="10">
        <f t="shared" si="35"/>
        <v>441.66666666666669</v>
      </c>
      <c r="J119" s="24">
        <f t="shared" si="36"/>
        <v>7908661.2500000009</v>
      </c>
      <c r="L119" s="10">
        <f t="shared" si="29"/>
        <v>0</v>
      </c>
      <c r="M119" s="10">
        <f t="shared" si="30"/>
        <v>0</v>
      </c>
      <c r="O119" s="10">
        <f t="shared" si="37"/>
        <v>291.66666666666669</v>
      </c>
      <c r="P119" s="24">
        <f t="shared" si="38"/>
        <v>7908661.2500000009</v>
      </c>
    </row>
    <row r="120" spans="1:16" x14ac:dyDescent="0.25">
      <c r="A120" s="10">
        <v>12</v>
      </c>
      <c r="B120" s="10">
        <f t="shared" si="39"/>
        <v>800</v>
      </c>
      <c r="C120" s="10">
        <f t="shared" si="31"/>
        <v>200</v>
      </c>
      <c r="D120" s="10">
        <f t="shared" si="32"/>
        <v>50</v>
      </c>
      <c r="E120" s="10">
        <f t="shared" si="33"/>
        <v>550</v>
      </c>
      <c r="F120" s="10">
        <f t="shared" si="27"/>
        <v>300</v>
      </c>
      <c r="G120" s="10">
        <f t="shared" si="28"/>
        <v>250</v>
      </c>
      <c r="H120" s="10">
        <f t="shared" si="34"/>
        <v>350</v>
      </c>
      <c r="I120" s="10">
        <f t="shared" si="35"/>
        <v>450</v>
      </c>
      <c r="J120" s="24">
        <f t="shared" si="36"/>
        <v>9490393.5</v>
      </c>
      <c r="L120" s="10">
        <f t="shared" si="29"/>
        <v>0</v>
      </c>
      <c r="M120" s="10">
        <f t="shared" si="30"/>
        <v>0</v>
      </c>
      <c r="O120" s="10">
        <f t="shared" si="37"/>
        <v>350</v>
      </c>
      <c r="P120" s="24">
        <f t="shared" si="38"/>
        <v>9490393.5</v>
      </c>
    </row>
    <row r="121" spans="1:16" x14ac:dyDescent="0.25">
      <c r="A121" s="10">
        <v>13</v>
      </c>
      <c r="B121" s="10">
        <f t="shared" si="39"/>
        <v>866.66666666666663</v>
      </c>
      <c r="C121" s="10">
        <f t="shared" si="31"/>
        <v>200</v>
      </c>
      <c r="D121" s="10">
        <f t="shared" si="32"/>
        <v>50</v>
      </c>
      <c r="E121" s="10">
        <f t="shared" si="33"/>
        <v>616.66666666666663</v>
      </c>
      <c r="F121" s="10">
        <f t="shared" si="27"/>
        <v>366.66666666666663</v>
      </c>
      <c r="G121" s="10">
        <f t="shared" si="28"/>
        <v>250</v>
      </c>
      <c r="H121" s="10">
        <f t="shared" si="34"/>
        <v>416.66666666666663</v>
      </c>
      <c r="I121" s="10">
        <f t="shared" si="35"/>
        <v>450</v>
      </c>
      <c r="J121" s="24">
        <f t="shared" si="36"/>
        <v>11298087.499999998</v>
      </c>
      <c r="L121" s="10">
        <f t="shared" si="29"/>
        <v>0</v>
      </c>
      <c r="M121" s="10">
        <f t="shared" si="30"/>
        <v>0</v>
      </c>
      <c r="O121" s="10">
        <f t="shared" si="37"/>
        <v>416.66666666666663</v>
      </c>
      <c r="P121" s="24">
        <f t="shared" si="38"/>
        <v>11298087.499999998</v>
      </c>
    </row>
    <row r="122" spans="1:16" x14ac:dyDescent="0.25">
      <c r="A122" s="10">
        <v>14</v>
      </c>
      <c r="B122" s="10">
        <f t="shared" si="39"/>
        <v>933.33333333333337</v>
      </c>
      <c r="C122" s="10">
        <f t="shared" si="31"/>
        <v>200</v>
      </c>
      <c r="D122" s="10">
        <f t="shared" si="32"/>
        <v>50</v>
      </c>
      <c r="E122" s="10">
        <f t="shared" si="33"/>
        <v>683.33333333333337</v>
      </c>
      <c r="F122" s="10">
        <f t="shared" si="27"/>
        <v>433.33333333333337</v>
      </c>
      <c r="G122" s="10">
        <f t="shared" si="28"/>
        <v>250</v>
      </c>
      <c r="H122" s="10">
        <f t="shared" si="34"/>
        <v>483.33333333333337</v>
      </c>
      <c r="I122" s="10">
        <f t="shared" si="35"/>
        <v>450</v>
      </c>
      <c r="J122" s="24">
        <f t="shared" si="36"/>
        <v>13105781.500000002</v>
      </c>
      <c r="L122" s="10">
        <f t="shared" si="29"/>
        <v>0</v>
      </c>
      <c r="M122" s="10">
        <f t="shared" si="30"/>
        <v>0</v>
      </c>
      <c r="O122" s="10">
        <f t="shared" si="37"/>
        <v>483.33333333333337</v>
      </c>
      <c r="P122" s="24">
        <f t="shared" si="38"/>
        <v>13105781.500000002</v>
      </c>
    </row>
    <row r="123" spans="1:16" x14ac:dyDescent="0.25">
      <c r="A123" s="10">
        <v>15</v>
      </c>
      <c r="B123" s="10">
        <f t="shared" si="39"/>
        <v>1000</v>
      </c>
      <c r="C123" s="10">
        <f t="shared" si="31"/>
        <v>200</v>
      </c>
      <c r="D123" s="10">
        <f t="shared" si="32"/>
        <v>50</v>
      </c>
      <c r="E123" s="10">
        <f t="shared" si="33"/>
        <v>750</v>
      </c>
      <c r="F123" s="10">
        <f t="shared" si="27"/>
        <v>500</v>
      </c>
      <c r="G123" s="10">
        <f t="shared" si="28"/>
        <v>250</v>
      </c>
      <c r="H123" s="10">
        <f t="shared" si="34"/>
        <v>550</v>
      </c>
      <c r="I123" s="10">
        <f t="shared" si="35"/>
        <v>450</v>
      </c>
      <c r="J123" s="24">
        <f t="shared" si="36"/>
        <v>14913475.5</v>
      </c>
      <c r="L123" s="10">
        <f t="shared" si="29"/>
        <v>0</v>
      </c>
      <c r="M123" s="10">
        <f t="shared" si="30"/>
        <v>0</v>
      </c>
      <c r="O123" s="10">
        <f t="shared" si="37"/>
        <v>550</v>
      </c>
      <c r="P123" s="24">
        <f t="shared" si="38"/>
        <v>14913475.5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55"/>
  <sheetViews>
    <sheetView topLeftCell="I1" zoomScale="80" zoomScaleNormal="80" workbookViewId="0">
      <pane ySplit="21" topLeftCell="A22" activePane="bottomLeft" state="frozen"/>
      <selection activeCell="G420" sqref="G420"/>
      <selection pane="bottomLeft" activeCell="G420" sqref="G420"/>
    </sheetView>
  </sheetViews>
  <sheetFormatPr baseColWidth="10" defaultColWidth="11.42578125" defaultRowHeight="14.25" x14ac:dyDescent="0.25"/>
  <cols>
    <col min="1" max="1" width="22.85546875" style="2" customWidth="1"/>
    <col min="2" max="11" width="14.7109375" style="2" customWidth="1"/>
    <col min="12" max="12" width="5.7109375" style="2" customWidth="1"/>
    <col min="13" max="14" width="15.7109375" style="2" customWidth="1"/>
    <col min="15" max="15" width="5.7109375" style="2" customWidth="1"/>
    <col min="16" max="26" width="15.7109375" style="2" customWidth="1"/>
    <col min="27" max="16384" width="11.42578125" style="2"/>
  </cols>
  <sheetData>
    <row r="1" spans="1:26" x14ac:dyDescent="0.25">
      <c r="D1" s="41" t="s">
        <v>0</v>
      </c>
      <c r="E1" s="41" t="s">
        <v>1</v>
      </c>
      <c r="F1" s="41" t="s">
        <v>58</v>
      </c>
      <c r="G1" s="41" t="s">
        <v>59</v>
      </c>
      <c r="J1" s="2" t="s">
        <v>2</v>
      </c>
    </row>
    <row r="2" spans="1:26" x14ac:dyDescent="0.25">
      <c r="A2" s="2" t="s">
        <v>3</v>
      </c>
      <c r="B2" s="37">
        <v>150</v>
      </c>
      <c r="C2" s="37"/>
      <c r="D2" s="41">
        <v>674</v>
      </c>
      <c r="E2" s="41">
        <v>48</v>
      </c>
      <c r="F2" s="41">
        <v>140</v>
      </c>
      <c r="G2" s="41">
        <v>142</v>
      </c>
      <c r="J2" s="2" t="s">
        <v>60</v>
      </c>
    </row>
    <row r="3" spans="1:26" x14ac:dyDescent="0.25">
      <c r="A3" s="2" t="s">
        <v>5</v>
      </c>
      <c r="B3" s="37">
        <v>10000</v>
      </c>
      <c r="C3" s="37"/>
      <c r="D3" s="42">
        <f>69700*0.86</f>
        <v>59942</v>
      </c>
      <c r="E3" s="42">
        <v>1352</v>
      </c>
      <c r="F3" s="42">
        <v>8000</v>
      </c>
      <c r="G3" s="42">
        <v>13595</v>
      </c>
      <c r="J3" s="2" t="s">
        <v>61</v>
      </c>
    </row>
    <row r="4" spans="1:26" x14ac:dyDescent="0.25">
      <c r="A4" s="2" t="s">
        <v>7</v>
      </c>
      <c r="B4" s="4">
        <f>B3/10000</f>
        <v>1</v>
      </c>
      <c r="C4" s="4"/>
      <c r="D4" s="43">
        <f>D3/10000</f>
        <v>5.9942000000000002</v>
      </c>
      <c r="E4" s="43">
        <f>E3/10000</f>
        <v>0.13519999999999999</v>
      </c>
      <c r="F4" s="41">
        <f>F3/10000</f>
        <v>0.8</v>
      </c>
      <c r="G4" s="41">
        <f>G3/10000</f>
        <v>1.3594999999999999</v>
      </c>
      <c r="J4" s="2" t="s">
        <v>8</v>
      </c>
    </row>
    <row r="5" spans="1:26" x14ac:dyDescent="0.25">
      <c r="A5" s="2" t="s">
        <v>62</v>
      </c>
      <c r="B5" s="36">
        <v>4</v>
      </c>
      <c r="C5" s="36"/>
      <c r="D5" s="41">
        <v>6.5</v>
      </c>
      <c r="E5" s="41">
        <v>12</v>
      </c>
      <c r="F5" s="41">
        <v>3.5</v>
      </c>
      <c r="G5" s="41">
        <v>0.99</v>
      </c>
      <c r="P5" s="2" t="s">
        <v>63</v>
      </c>
      <c r="R5" s="6"/>
    </row>
    <row r="6" spans="1:26" x14ac:dyDescent="0.25">
      <c r="A6" s="2" t="s">
        <v>9</v>
      </c>
      <c r="B6" s="3">
        <f>B2/B4</f>
        <v>150</v>
      </c>
      <c r="C6" s="3"/>
      <c r="D6" s="44">
        <f>D2/D4</f>
        <v>112.44202729304995</v>
      </c>
      <c r="E6" s="44">
        <f>E2/E4</f>
        <v>355.02958579881658</v>
      </c>
      <c r="F6" s="44">
        <f>F2/F4</f>
        <v>175</v>
      </c>
      <c r="G6" s="44">
        <f>G2/G4</f>
        <v>104.45016550202281</v>
      </c>
    </row>
    <row r="7" spans="1:26" x14ac:dyDescent="0.25">
      <c r="A7" s="2" t="s">
        <v>10</v>
      </c>
      <c r="B7" s="37">
        <v>60</v>
      </c>
      <c r="C7" s="37"/>
      <c r="D7" s="7"/>
      <c r="E7" s="7"/>
      <c r="F7" s="44">
        <v>57</v>
      </c>
      <c r="G7" s="44">
        <v>61</v>
      </c>
      <c r="I7" s="16" t="s">
        <v>13</v>
      </c>
      <c r="J7" s="9">
        <v>276000</v>
      </c>
      <c r="P7" s="19" t="s">
        <v>64</v>
      </c>
      <c r="Q7" s="19" t="s">
        <v>65</v>
      </c>
      <c r="R7" s="2" t="s">
        <v>14</v>
      </c>
      <c r="S7" s="2" t="s">
        <v>15</v>
      </c>
      <c r="T7" s="2" t="s">
        <v>16</v>
      </c>
      <c r="U7" s="2" t="s">
        <v>17</v>
      </c>
      <c r="V7" s="2" t="s">
        <v>66</v>
      </c>
      <c r="W7" s="2" t="s">
        <v>67</v>
      </c>
      <c r="X7" s="2" t="s">
        <v>68</v>
      </c>
    </row>
    <row r="8" spans="1:26" x14ac:dyDescent="0.25">
      <c r="A8" s="2" t="s">
        <v>69</v>
      </c>
      <c r="B8" s="37">
        <v>58</v>
      </c>
      <c r="C8" s="37"/>
      <c r="D8" s="7"/>
      <c r="E8" s="7"/>
      <c r="F8" s="7"/>
      <c r="I8" s="16"/>
      <c r="J8" s="9"/>
      <c r="P8" s="19"/>
      <c r="Q8" s="19"/>
    </row>
    <row r="9" spans="1:26" x14ac:dyDescent="0.25">
      <c r="A9" s="2" t="s">
        <v>12</v>
      </c>
      <c r="B9" s="37">
        <v>200</v>
      </c>
      <c r="C9" s="37"/>
      <c r="E9" s="19" t="s">
        <v>70</v>
      </c>
      <c r="F9" s="19"/>
      <c r="G9" s="19" t="s">
        <v>71</v>
      </c>
      <c r="H9" s="15">
        <v>0.4</v>
      </c>
      <c r="I9" s="7">
        <f>ROUND(J9/B$16,2)</f>
        <v>15.21</v>
      </c>
      <c r="J9" s="9">
        <f>J$7*K9</f>
        <v>414000</v>
      </c>
      <c r="K9" s="19">
        <v>1.5</v>
      </c>
      <c r="L9" s="41">
        <v>1.5</v>
      </c>
      <c r="M9" s="41">
        <v>1.5</v>
      </c>
      <c r="O9" s="15">
        <v>0.4</v>
      </c>
      <c r="P9" s="19">
        <v>70</v>
      </c>
      <c r="Q9" s="10">
        <f>P9*B$22</f>
        <v>4666.666666666667</v>
      </c>
      <c r="R9" s="28" t="e">
        <f>(VLOOKUP(B$5,$A$22:$G$22,3,FALSE))*P9</f>
        <v>#N/A</v>
      </c>
      <c r="S9" s="28" t="e">
        <f>(VLOOKUP(B$5,$A$22:$G$22,4,FALSE))*P9</f>
        <v>#N/A</v>
      </c>
      <c r="T9" s="28" t="e">
        <f>(VLOOKUP(B$5,$A$22:$G$22,6,FALSE))*P9</f>
        <v>#N/A</v>
      </c>
      <c r="U9" s="28" t="e">
        <f>(VLOOKUP(B$5,$A$22:$G$22,7,FALSE))*P9</f>
        <v>#N/A</v>
      </c>
      <c r="V9" s="3" t="e">
        <f>R9+S9+T9+U9</f>
        <v>#N/A</v>
      </c>
      <c r="W9" s="6" t="e">
        <f>(S9+T9)/P9</f>
        <v>#N/A</v>
      </c>
      <c r="X9" s="9" t="e">
        <f>W9*$B$16</f>
        <v>#N/A</v>
      </c>
      <c r="Y9" s="28" t="e">
        <f>(R9+U9)/P9</f>
        <v>#N/A</v>
      </c>
    </row>
    <row r="10" spans="1:26" x14ac:dyDescent="0.25">
      <c r="A10" s="2" t="s">
        <v>18</v>
      </c>
      <c r="B10" s="2" t="s">
        <v>19</v>
      </c>
      <c r="D10" s="14">
        <f>E10/E11</f>
        <v>0.5</v>
      </c>
      <c r="E10" s="38">
        <v>2</v>
      </c>
      <c r="F10" s="14">
        <f>G10/G11</f>
        <v>0.75</v>
      </c>
      <c r="G10" s="38">
        <v>3</v>
      </c>
      <c r="H10" s="16" t="s">
        <v>21</v>
      </c>
      <c r="I10" s="7">
        <f>ROUND(J10/B$16,2)</f>
        <v>25.34</v>
      </c>
      <c r="J10" s="9">
        <f>J$7*K10</f>
        <v>690000</v>
      </c>
      <c r="K10" s="19">
        <v>2.5</v>
      </c>
      <c r="L10" s="41">
        <v>2.9470000000000001</v>
      </c>
      <c r="M10" s="41">
        <v>3</v>
      </c>
      <c r="O10" s="16" t="s">
        <v>21</v>
      </c>
      <c r="P10" s="19">
        <v>20</v>
      </c>
      <c r="Q10" s="10">
        <f>P10*B$35</f>
        <v>5333.3333333333339</v>
      </c>
      <c r="R10" s="28">
        <f>(VLOOKUP(B$5,$A$35:$G$35,3,FALSE))*P10</f>
        <v>506.8</v>
      </c>
      <c r="S10" s="28">
        <f>(VLOOKUP(B$5,$A$35:$G$35,4,FALSE))*P10</f>
        <v>5000</v>
      </c>
      <c r="T10" s="28">
        <f>(VLOOKUP(B$5,$A$35:$G$35,6,FALSE))*P10</f>
        <v>0</v>
      </c>
      <c r="U10" s="28">
        <f>(VLOOKUP(B$5,$A$35:$G$35,7,FALSE))*P10</f>
        <v>0</v>
      </c>
      <c r="V10" s="3">
        <f>R10+S10+T10+U10</f>
        <v>5506.8</v>
      </c>
      <c r="W10" s="6">
        <f>(S10+T10)/P10</f>
        <v>250</v>
      </c>
      <c r="X10" s="9">
        <f>W10*$B$16</f>
        <v>6806097.5</v>
      </c>
      <c r="Y10" s="28">
        <f>(R10+U10)/P10</f>
        <v>25.34</v>
      </c>
    </row>
    <row r="11" spans="1:26" x14ac:dyDescent="0.25">
      <c r="B11" s="2" t="s">
        <v>20</v>
      </c>
      <c r="D11" s="2">
        <v>250</v>
      </c>
      <c r="E11" s="39">
        <v>4</v>
      </c>
      <c r="G11" s="39">
        <v>4</v>
      </c>
      <c r="H11" s="16" t="s">
        <v>22</v>
      </c>
      <c r="I11" s="7">
        <f>ROUND(J11/B$16,2)</f>
        <v>49.8</v>
      </c>
      <c r="J11" s="9">
        <f>J$7*K11</f>
        <v>1355712</v>
      </c>
      <c r="K11" s="19">
        <v>4.9119999999999999</v>
      </c>
      <c r="L11" s="41">
        <v>4.9119999999999999</v>
      </c>
      <c r="M11" s="41">
        <v>6</v>
      </c>
      <c r="O11" s="16" t="s">
        <v>22</v>
      </c>
      <c r="P11" s="19">
        <v>10</v>
      </c>
      <c r="Q11" s="10" t="e">
        <f>P11*#REF!</f>
        <v>#REF!</v>
      </c>
      <c r="R11" s="28" t="e">
        <f>(VLOOKUP(B$5,#REF!,3,FALSE))*P11</f>
        <v>#REF!</v>
      </c>
      <c r="S11" s="28" t="e">
        <f>(VLOOKUP(B$5,#REF!,4,FALSE))*P11</f>
        <v>#REF!</v>
      </c>
      <c r="T11" s="28" t="e">
        <f>(VLOOKUP(B$5,#REF!,6,FALSE))*P11</f>
        <v>#REF!</v>
      </c>
      <c r="U11" s="28" t="e">
        <f>(VLOOKUP(B$5,#REF!,7,FALSE))*P11</f>
        <v>#REF!</v>
      </c>
      <c r="V11" s="3" t="e">
        <f>R11+S11+T11+U11</f>
        <v>#REF!</v>
      </c>
      <c r="W11" s="6" t="e">
        <f>(S11+T11)/P11</f>
        <v>#REF!</v>
      </c>
      <c r="X11" s="9" t="e">
        <f>W11*$B$16</f>
        <v>#REF!</v>
      </c>
      <c r="Y11" s="28" t="e">
        <f>(R11+U11)/P11</f>
        <v>#REF!</v>
      </c>
    </row>
    <row r="12" spans="1:26" hidden="1" x14ac:dyDescent="0.25">
      <c r="B12" s="6"/>
      <c r="C12" s="6"/>
      <c r="H12" s="16"/>
      <c r="I12" s="8"/>
      <c r="J12" s="9"/>
      <c r="P12" s="16" t="s">
        <v>11</v>
      </c>
      <c r="Q12" s="3" t="e">
        <f>SUM(Q9:Q11)</f>
        <v>#REF!</v>
      </c>
      <c r="R12" s="3" t="e">
        <f>SUM(R9:R11)</f>
        <v>#N/A</v>
      </c>
      <c r="S12" s="3" t="e">
        <f>SUM(S9:S11)</f>
        <v>#N/A</v>
      </c>
      <c r="T12" s="3" t="e">
        <f>SUM(T9:T11)</f>
        <v>#N/A</v>
      </c>
      <c r="U12" s="3" t="e">
        <f>SUM(U9:U11)</f>
        <v>#N/A</v>
      </c>
      <c r="V12" s="3" t="e">
        <f>R12+S12+T12+U12</f>
        <v>#N/A</v>
      </c>
    </row>
    <row r="13" spans="1:26" x14ac:dyDescent="0.25">
      <c r="A13" s="2" t="s">
        <v>23</v>
      </c>
      <c r="B13" s="40">
        <v>3</v>
      </c>
      <c r="C13" s="40"/>
      <c r="H13" s="16"/>
      <c r="I13" s="8"/>
      <c r="J13" s="9"/>
      <c r="Q13" s="50" t="e">
        <f>Q12*B16</f>
        <v>#REF!</v>
      </c>
      <c r="S13" s="3" t="e">
        <f>Q12-R12-S12</f>
        <v>#REF!</v>
      </c>
      <c r="T13" s="30" t="e">
        <f>T12/S13</f>
        <v>#N/A</v>
      </c>
      <c r="U13" s="30" t="e">
        <f>U12/S13</f>
        <v>#N/A</v>
      </c>
    </row>
    <row r="14" spans="1:26" x14ac:dyDescent="0.25">
      <c r="A14" s="2" t="s">
        <v>24</v>
      </c>
      <c r="B14" s="40">
        <v>4</v>
      </c>
      <c r="C14" s="40"/>
      <c r="Q14" s="51" t="e">
        <f>Q13/B17</f>
        <v>#REF!</v>
      </c>
      <c r="V14" s="2" t="s">
        <v>26</v>
      </c>
      <c r="W14" s="3" t="e">
        <f>S12+T12</f>
        <v>#N/A</v>
      </c>
      <c r="X14" s="31" t="e">
        <f>W14/W16</f>
        <v>#N/A</v>
      </c>
      <c r="Y14" s="9" t="e">
        <f>W14*B16</f>
        <v>#N/A</v>
      </c>
      <c r="Z14" s="29" t="e">
        <f>Y14/B17</f>
        <v>#N/A</v>
      </c>
    </row>
    <row r="15" spans="1:26" hidden="1" x14ac:dyDescent="0.25">
      <c r="B15" s="6"/>
      <c r="C15" s="6"/>
      <c r="Q15" s="29"/>
      <c r="V15" s="2" t="s">
        <v>28</v>
      </c>
      <c r="W15" s="3" t="e">
        <f>R12+U12</f>
        <v>#N/A</v>
      </c>
      <c r="X15" s="31" t="e">
        <f>W15/W16</f>
        <v>#N/A</v>
      </c>
      <c r="Y15" s="9" t="e">
        <f>W15*B16</f>
        <v>#N/A</v>
      </c>
      <c r="Z15" s="29" t="e">
        <f>Y15/B17</f>
        <v>#N/A</v>
      </c>
    </row>
    <row r="16" spans="1:26" x14ac:dyDescent="0.25">
      <c r="A16" s="2" t="s">
        <v>25</v>
      </c>
      <c r="B16" s="5">
        <v>27224.39</v>
      </c>
      <c r="C16" s="5"/>
      <c r="W16" s="3" t="e">
        <f>SUM(W14:W15)</f>
        <v>#N/A</v>
      </c>
    </row>
    <row r="17" spans="1:26" x14ac:dyDescent="0.25">
      <c r="A17" s="2" t="s">
        <v>27</v>
      </c>
      <c r="B17" s="5">
        <v>633.99</v>
      </c>
      <c r="C17" s="5"/>
      <c r="D17" s="3"/>
      <c r="W17" s="3"/>
      <c r="X17" s="31"/>
      <c r="Y17" s="9"/>
      <c r="Z17" s="29"/>
    </row>
    <row r="18" spans="1:26" hidden="1" x14ac:dyDescent="0.25">
      <c r="B18" s="5"/>
      <c r="C18" s="5"/>
      <c r="D18" s="3"/>
      <c r="W18" s="3"/>
      <c r="X18" s="31"/>
      <c r="Y18" s="9"/>
      <c r="Z18" s="29"/>
    </row>
    <row r="19" spans="1:26" x14ac:dyDescent="0.25">
      <c r="A19" s="18" t="s">
        <v>72</v>
      </c>
      <c r="L19" s="25"/>
      <c r="M19" s="25" t="s">
        <v>39</v>
      </c>
      <c r="N19" s="25" t="s">
        <v>40</v>
      </c>
      <c r="O19" s="25"/>
      <c r="P19" s="25" t="s">
        <v>41</v>
      </c>
      <c r="Q19" s="27"/>
    </row>
    <row r="20" spans="1:26" x14ac:dyDescent="0.25">
      <c r="A20" s="18"/>
      <c r="B20" s="25" t="s">
        <v>30</v>
      </c>
      <c r="C20" s="25"/>
      <c r="D20" s="25" t="s">
        <v>31</v>
      </c>
      <c r="E20" s="25" t="s">
        <v>32</v>
      </c>
      <c r="F20" s="25" t="s">
        <v>33</v>
      </c>
      <c r="G20" s="25" t="s">
        <v>34</v>
      </c>
      <c r="H20" s="25" t="s">
        <v>35</v>
      </c>
      <c r="I20" s="26" t="s">
        <v>36</v>
      </c>
      <c r="J20" s="26" t="s">
        <v>37</v>
      </c>
      <c r="K20" s="25" t="s">
        <v>38</v>
      </c>
      <c r="L20" s="25"/>
      <c r="M20" s="25"/>
      <c r="N20" s="25"/>
      <c r="O20" s="25"/>
      <c r="P20" s="25"/>
      <c r="Q20" s="27"/>
    </row>
    <row r="21" spans="1:26" ht="85.5" x14ac:dyDescent="0.25">
      <c r="A21" s="21" t="s">
        <v>42</v>
      </c>
      <c r="B21" s="21" t="s">
        <v>43</v>
      </c>
      <c r="C21" s="20" t="s">
        <v>45</v>
      </c>
      <c r="D21" s="12" t="s">
        <v>73</v>
      </c>
      <c r="E21" s="21" t="s">
        <v>46</v>
      </c>
      <c r="F21" s="20" t="s">
        <v>74</v>
      </c>
      <c r="G21" s="12" t="s">
        <v>75</v>
      </c>
      <c r="H21" s="20" t="s">
        <v>49</v>
      </c>
      <c r="I21" s="12" t="s">
        <v>50</v>
      </c>
      <c r="J21" s="20" t="s">
        <v>51</v>
      </c>
      <c r="L21" s="20" t="s">
        <v>52</v>
      </c>
      <c r="M21" s="12" t="s">
        <v>53</v>
      </c>
      <c r="O21" s="20" t="s">
        <v>49</v>
      </c>
      <c r="P21" s="20" t="s">
        <v>51</v>
      </c>
    </row>
    <row r="22" spans="1:26" s="48" customFormat="1" ht="15.75" x14ac:dyDescent="0.25">
      <c r="A22" s="45">
        <v>1</v>
      </c>
      <c r="B22" s="46">
        <f t="shared" ref="B22:B30" si="0">(A22*B$3)/B$2</f>
        <v>66.666666666666671</v>
      </c>
      <c r="C22" s="46">
        <f t="shared" ref="C22:C30" si="1">I$9</f>
        <v>15.21</v>
      </c>
      <c r="D22" s="46">
        <v>200</v>
      </c>
      <c r="E22" s="46">
        <f t="shared" ref="E22:E30" si="2">IF(B22-D22-C22&lt;0,0,B22-D22-C22)</f>
        <v>0</v>
      </c>
      <c r="F22" s="46">
        <f>E22-G22</f>
        <v>0</v>
      </c>
      <c r="G22" s="46">
        <f>IF((E22*F$10)&lt;$D$11,E22*F$10,$D$11)</f>
        <v>0</v>
      </c>
      <c r="H22" s="46">
        <f t="shared" ref="H22:H30" si="3">C22+F22</f>
        <v>15.21</v>
      </c>
      <c r="I22" s="46">
        <f t="shared" ref="I22:I30" si="4">D22+G22</f>
        <v>200</v>
      </c>
      <c r="J22" s="47">
        <f t="shared" ref="J22:J30" si="5">H22*$B$16</f>
        <v>414082.9719</v>
      </c>
      <c r="L22" s="46">
        <f>IF(B$7&lt;B$8,0,(B$7-B$8)*B$13)</f>
        <v>6</v>
      </c>
      <c r="M22" s="46">
        <f>IF(B$7&lt;B$8,0,B$14*(B$7-B$8))</f>
        <v>8</v>
      </c>
      <c r="O22" s="46">
        <f>H22+L22</f>
        <v>21.21</v>
      </c>
      <c r="P22" s="47">
        <f>O22*$B$16</f>
        <v>577429.31189999997</v>
      </c>
    </row>
    <row r="23" spans="1:26" s="48" customFormat="1" ht="15.75" x14ac:dyDescent="0.25">
      <c r="A23" s="45">
        <v>2</v>
      </c>
      <c r="B23" s="46">
        <f t="shared" si="0"/>
        <v>133.33333333333334</v>
      </c>
      <c r="C23" s="46">
        <f t="shared" si="1"/>
        <v>15.21</v>
      </c>
      <c r="D23" s="46">
        <v>200</v>
      </c>
      <c r="E23" s="46">
        <f t="shared" si="2"/>
        <v>0</v>
      </c>
      <c r="F23" s="46">
        <f>E23-G23</f>
        <v>0</v>
      </c>
      <c r="G23" s="46">
        <f>IF((E23*F$10)&lt;$D$11,E23*F$10,$D$11)</f>
        <v>0</v>
      </c>
      <c r="H23" s="46">
        <f t="shared" si="3"/>
        <v>15.21</v>
      </c>
      <c r="I23" s="46">
        <f t="shared" si="4"/>
        <v>200</v>
      </c>
      <c r="J23" s="47">
        <f t="shared" si="5"/>
        <v>414082.9719</v>
      </c>
      <c r="L23" s="46"/>
      <c r="M23" s="46"/>
      <c r="O23" s="46"/>
      <c r="P23" s="47"/>
    </row>
    <row r="24" spans="1:26" s="48" customFormat="1" ht="15.75" x14ac:dyDescent="0.25">
      <c r="A24" s="45">
        <v>3</v>
      </c>
      <c r="B24" s="46">
        <f t="shared" si="0"/>
        <v>200</v>
      </c>
      <c r="C24" s="46">
        <f t="shared" si="1"/>
        <v>15.21</v>
      </c>
      <c r="D24" s="46">
        <v>200</v>
      </c>
      <c r="E24" s="46">
        <f t="shared" si="2"/>
        <v>0</v>
      </c>
      <c r="F24" s="46">
        <f>E24-G24</f>
        <v>0</v>
      </c>
      <c r="G24" s="46">
        <f>IF((E24*F$10)&lt;$D$11,E24*F$10,$D$11)</f>
        <v>0</v>
      </c>
      <c r="H24" s="46">
        <f t="shared" si="3"/>
        <v>15.21</v>
      </c>
      <c r="I24" s="46">
        <f t="shared" si="4"/>
        <v>200</v>
      </c>
      <c r="J24" s="47">
        <f t="shared" si="5"/>
        <v>414082.9719</v>
      </c>
      <c r="L24" s="46"/>
      <c r="M24" s="46"/>
      <c r="O24" s="46"/>
      <c r="P24" s="47"/>
    </row>
    <row r="25" spans="1:26" s="48" customFormat="1" ht="15.75" x14ac:dyDescent="0.25">
      <c r="A25" s="45">
        <v>4</v>
      </c>
      <c r="B25" s="46">
        <f t="shared" si="0"/>
        <v>266.66666666666669</v>
      </c>
      <c r="C25" s="46">
        <f t="shared" si="1"/>
        <v>15.21</v>
      </c>
      <c r="D25" s="46">
        <v>200</v>
      </c>
      <c r="E25" s="46">
        <f t="shared" si="2"/>
        <v>51.456666666666685</v>
      </c>
      <c r="F25" s="46">
        <f>E25*0.25</f>
        <v>12.864166666666671</v>
      </c>
      <c r="G25" s="46">
        <f>E25-F25</f>
        <v>38.592500000000015</v>
      </c>
      <c r="H25" s="46">
        <f t="shared" si="3"/>
        <v>28.07416666666667</v>
      </c>
      <c r="I25" s="46">
        <f t="shared" si="4"/>
        <v>238.59250000000003</v>
      </c>
      <c r="J25" s="47">
        <f t="shared" si="5"/>
        <v>764302.06225833343</v>
      </c>
      <c r="L25" s="46"/>
      <c r="M25" s="46"/>
      <c r="O25" s="46"/>
      <c r="P25" s="47"/>
    </row>
    <row r="26" spans="1:26" s="48" customFormat="1" ht="15.75" x14ac:dyDescent="0.25">
      <c r="A26" s="45">
        <v>5</v>
      </c>
      <c r="B26" s="46">
        <f t="shared" si="0"/>
        <v>333.33333333333331</v>
      </c>
      <c r="C26" s="46">
        <f t="shared" si="1"/>
        <v>15.21</v>
      </c>
      <c r="D26" s="46">
        <v>200</v>
      </c>
      <c r="E26" s="46">
        <f t="shared" si="2"/>
        <v>118.12333333333331</v>
      </c>
      <c r="F26" s="46">
        <f>(25+(E26-100)*0.5)</f>
        <v>34.061666666666653</v>
      </c>
      <c r="G26" s="46">
        <f>E26-F26</f>
        <v>84.061666666666653</v>
      </c>
      <c r="H26" s="46">
        <f t="shared" si="3"/>
        <v>49.271666666666654</v>
      </c>
      <c r="I26" s="46">
        <f t="shared" si="4"/>
        <v>284.06166666666667</v>
      </c>
      <c r="J26" s="47">
        <f t="shared" si="5"/>
        <v>1341391.0692833329</v>
      </c>
      <c r="L26" s="46"/>
      <c r="M26" s="46"/>
      <c r="O26" s="46"/>
      <c r="P26" s="47"/>
    </row>
    <row r="27" spans="1:26" s="48" customFormat="1" ht="15.75" x14ac:dyDescent="0.25">
      <c r="A27" s="45">
        <v>6</v>
      </c>
      <c r="B27" s="46">
        <f t="shared" si="0"/>
        <v>400</v>
      </c>
      <c r="C27" s="46">
        <f t="shared" si="1"/>
        <v>15.21</v>
      </c>
      <c r="D27" s="46">
        <v>200</v>
      </c>
      <c r="E27" s="46">
        <f t="shared" si="2"/>
        <v>184.79</v>
      </c>
      <c r="F27" s="46">
        <f>(25+(E27-100)*0.5)</f>
        <v>67.394999999999996</v>
      </c>
      <c r="G27" s="46">
        <f>E27-F27</f>
        <v>117.395</v>
      </c>
      <c r="H27" s="46">
        <f t="shared" si="3"/>
        <v>82.60499999999999</v>
      </c>
      <c r="I27" s="46">
        <f t="shared" si="4"/>
        <v>317.39499999999998</v>
      </c>
      <c r="J27" s="47">
        <f t="shared" si="5"/>
        <v>2248870.7359499997</v>
      </c>
      <c r="L27" s="46"/>
      <c r="M27" s="46"/>
      <c r="O27" s="46"/>
      <c r="P27" s="47"/>
    </row>
    <row r="28" spans="1:26" s="48" customFormat="1" ht="15.75" x14ac:dyDescent="0.25">
      <c r="A28" s="45">
        <v>7</v>
      </c>
      <c r="B28" s="46">
        <f t="shared" si="0"/>
        <v>466.66666666666669</v>
      </c>
      <c r="C28" s="46">
        <f t="shared" si="1"/>
        <v>15.21</v>
      </c>
      <c r="D28" s="46">
        <v>200</v>
      </c>
      <c r="E28" s="46">
        <f t="shared" si="2"/>
        <v>251.45666666666668</v>
      </c>
      <c r="F28" s="46">
        <f>(25+(E28-100)*0.5)</f>
        <v>100.72833333333334</v>
      </c>
      <c r="G28" s="46">
        <f>E28-F28</f>
        <v>150.72833333333335</v>
      </c>
      <c r="H28" s="46">
        <f t="shared" si="3"/>
        <v>115.93833333333333</v>
      </c>
      <c r="I28" s="46">
        <f t="shared" si="4"/>
        <v>350.72833333333335</v>
      </c>
      <c r="J28" s="47">
        <f t="shared" si="5"/>
        <v>3156350.4026166666</v>
      </c>
      <c r="L28" s="46"/>
      <c r="M28" s="46"/>
      <c r="O28" s="46"/>
      <c r="P28" s="47"/>
    </row>
    <row r="29" spans="1:26" s="48" customFormat="1" ht="15.75" x14ac:dyDescent="0.25">
      <c r="A29" s="45">
        <v>8</v>
      </c>
      <c r="B29" s="46">
        <f t="shared" si="0"/>
        <v>533.33333333333337</v>
      </c>
      <c r="C29" s="46">
        <f t="shared" si="1"/>
        <v>15.21</v>
      </c>
      <c r="D29" s="46">
        <v>200</v>
      </c>
      <c r="E29" s="46">
        <f t="shared" si="2"/>
        <v>318.12333333333339</v>
      </c>
      <c r="F29" s="46">
        <f>(25+(E29-100)*0.5)</f>
        <v>134.0616666666667</v>
      </c>
      <c r="G29" s="46">
        <f>E29-F29</f>
        <v>184.0616666666667</v>
      </c>
      <c r="H29" s="46">
        <f t="shared" si="3"/>
        <v>149.2716666666667</v>
      </c>
      <c r="I29" s="46">
        <f t="shared" si="4"/>
        <v>384.06166666666672</v>
      </c>
      <c r="J29" s="47">
        <f t="shared" si="5"/>
        <v>4063830.0692833341</v>
      </c>
      <c r="L29" s="46"/>
      <c r="M29" s="46"/>
      <c r="O29" s="46"/>
      <c r="P29" s="47"/>
    </row>
    <row r="30" spans="1:26" s="48" customFormat="1" ht="15.75" x14ac:dyDescent="0.25">
      <c r="A30" s="45">
        <v>9</v>
      </c>
      <c r="B30" s="46">
        <f t="shared" si="0"/>
        <v>600</v>
      </c>
      <c r="C30" s="46">
        <f t="shared" si="1"/>
        <v>15.21</v>
      </c>
      <c r="D30" s="46">
        <v>201</v>
      </c>
      <c r="E30" s="46">
        <f t="shared" si="2"/>
        <v>383.79</v>
      </c>
      <c r="F30" s="46">
        <f>E30-G30</f>
        <v>183.79000000000002</v>
      </c>
      <c r="G30" s="46">
        <v>200</v>
      </c>
      <c r="H30" s="46">
        <f t="shared" si="3"/>
        <v>199.00000000000003</v>
      </c>
      <c r="I30" s="46">
        <f t="shared" si="4"/>
        <v>401</v>
      </c>
      <c r="J30" s="47">
        <f t="shared" si="5"/>
        <v>5417653.6100000003</v>
      </c>
      <c r="L30" s="46"/>
      <c r="M30" s="46"/>
      <c r="O30" s="46"/>
      <c r="P30" s="47"/>
    </row>
    <row r="31" spans="1:26" s="48" customFormat="1" ht="15.75" x14ac:dyDescent="0.25">
      <c r="A31" s="45"/>
      <c r="B31" s="46"/>
      <c r="C31" s="46"/>
      <c r="D31" s="46"/>
      <c r="E31" s="46"/>
      <c r="F31" s="46"/>
      <c r="G31" s="46"/>
      <c r="H31" s="46"/>
      <c r="I31" s="46"/>
      <c r="J31" s="47"/>
      <c r="L31" s="46"/>
      <c r="M31" s="46"/>
      <c r="O31" s="46"/>
      <c r="P31" s="47"/>
    </row>
    <row r="32" spans="1:26" x14ac:dyDescent="0.25">
      <c r="A32" s="10"/>
      <c r="B32" s="11"/>
      <c r="C32" s="11"/>
      <c r="D32" s="10"/>
      <c r="E32" s="11"/>
      <c r="F32" s="11"/>
      <c r="G32" s="11"/>
      <c r="J32" s="9"/>
      <c r="K32" s="3"/>
      <c r="L32" s="3"/>
      <c r="M32" s="9"/>
      <c r="N32" s="3"/>
      <c r="O32" s="3"/>
      <c r="P32" s="3"/>
      <c r="R32" s="3"/>
      <c r="S32" s="3"/>
    </row>
    <row r="33" spans="1:19" x14ac:dyDescent="0.25">
      <c r="A33" s="18" t="s">
        <v>76</v>
      </c>
      <c r="B33" s="25" t="s">
        <v>30</v>
      </c>
      <c r="C33" s="25" t="s">
        <v>32</v>
      </c>
      <c r="D33" s="25" t="s">
        <v>31</v>
      </c>
      <c r="E33" s="25" t="s">
        <v>33</v>
      </c>
      <c r="F33" s="25" t="s">
        <v>34</v>
      </c>
      <c r="G33" s="25" t="s">
        <v>35</v>
      </c>
      <c r="H33" s="26" t="s">
        <v>36</v>
      </c>
      <c r="I33" s="26" t="s">
        <v>37</v>
      </c>
      <c r="J33" s="25" t="s">
        <v>38</v>
      </c>
      <c r="K33" s="25"/>
      <c r="L33" s="25" t="s">
        <v>39</v>
      </c>
      <c r="M33" s="25" t="s">
        <v>40</v>
      </c>
      <c r="N33" s="25"/>
      <c r="O33" s="25" t="s">
        <v>41</v>
      </c>
      <c r="P33" s="27"/>
      <c r="R33" s="3"/>
      <c r="S33" s="3"/>
    </row>
    <row r="34" spans="1:19" ht="85.5" x14ac:dyDescent="0.25">
      <c r="A34" s="21" t="s">
        <v>42</v>
      </c>
      <c r="B34" s="21" t="s">
        <v>43</v>
      </c>
      <c r="C34" s="20" t="s">
        <v>45</v>
      </c>
      <c r="D34" s="12" t="s">
        <v>73</v>
      </c>
      <c r="E34" s="21" t="s">
        <v>46</v>
      </c>
      <c r="F34" s="20" t="s">
        <v>55</v>
      </c>
      <c r="G34" s="12" t="s">
        <v>56</v>
      </c>
      <c r="H34" s="20" t="s">
        <v>49</v>
      </c>
      <c r="I34" s="12" t="s">
        <v>50</v>
      </c>
      <c r="J34" s="20" t="s">
        <v>51</v>
      </c>
      <c r="L34" s="20" t="s">
        <v>52</v>
      </c>
      <c r="M34" s="12" t="s">
        <v>53</v>
      </c>
      <c r="O34" s="20" t="s">
        <v>49</v>
      </c>
      <c r="P34" s="20" t="s">
        <v>51</v>
      </c>
      <c r="R34" s="3"/>
      <c r="S34" s="3"/>
    </row>
    <row r="35" spans="1:19" s="48" customFormat="1" ht="15.75" x14ac:dyDescent="0.25">
      <c r="A35" s="45">
        <f>B5</f>
        <v>4</v>
      </c>
      <c r="B35" s="46">
        <f>(A35*B$3)/B$2</f>
        <v>266.66666666666669</v>
      </c>
      <c r="C35" s="46">
        <f>I$10</f>
        <v>25.34</v>
      </c>
      <c r="D35" s="46">
        <v>250</v>
      </c>
      <c r="E35" s="46">
        <f>IF(B35-D35-C35&lt;0,0,B35-D35-C35)</f>
        <v>0</v>
      </c>
      <c r="F35" s="46">
        <f>E35-G35</f>
        <v>0</v>
      </c>
      <c r="G35" s="46">
        <f>IF((E35*D$10)&lt;$D$11,E35*D$10,$D$11)</f>
        <v>0</v>
      </c>
      <c r="H35" s="46">
        <f>C35+F35</f>
        <v>25.34</v>
      </c>
      <c r="I35" s="46">
        <f>D35+G35</f>
        <v>250</v>
      </c>
      <c r="J35" s="47">
        <f>H35*$B$16</f>
        <v>689866.04259999993</v>
      </c>
      <c r="L35" s="46">
        <f>IF(B$7&lt;B$8,0,(B$7-B$8)*B$13)</f>
        <v>6</v>
      </c>
      <c r="M35" s="46">
        <f>IF(B$7&lt;B$8,0,B$14*(B$7-B$8))</f>
        <v>8</v>
      </c>
      <c r="O35" s="46">
        <f>H35+L35</f>
        <v>31.34</v>
      </c>
      <c r="P35" s="47">
        <f>O35*$B$16</f>
        <v>853212.38260000001</v>
      </c>
      <c r="R35" s="49"/>
      <c r="S35" s="49"/>
    </row>
    <row r="42" spans="1:19" x14ac:dyDescent="0.25">
      <c r="B42" s="2" t="s">
        <v>77</v>
      </c>
    </row>
    <row r="43" spans="1:19" x14ac:dyDescent="0.25">
      <c r="A43" s="2">
        <v>0.5</v>
      </c>
      <c r="B43" s="2">
        <v>10</v>
      </c>
      <c r="D43" s="2">
        <v>32</v>
      </c>
    </row>
    <row r="44" spans="1:19" x14ac:dyDescent="0.25">
      <c r="A44" s="2">
        <v>1</v>
      </c>
      <c r="G44" s="8"/>
    </row>
    <row r="45" spans="1:19" x14ac:dyDescent="0.25">
      <c r="A45" s="2">
        <v>2</v>
      </c>
    </row>
    <row r="46" spans="1:19" x14ac:dyDescent="0.25">
      <c r="A46" s="2">
        <v>3</v>
      </c>
    </row>
    <row r="47" spans="1:19" x14ac:dyDescent="0.25">
      <c r="A47" s="2">
        <v>4</v>
      </c>
    </row>
    <row r="48" spans="1:19" x14ac:dyDescent="0.25">
      <c r="A48" s="2">
        <v>5</v>
      </c>
    </row>
    <row r="49" spans="1:1" x14ac:dyDescent="0.25">
      <c r="A49" s="2">
        <v>6</v>
      </c>
    </row>
    <row r="50" spans="1:1" x14ac:dyDescent="0.25">
      <c r="A50" s="2">
        <v>7</v>
      </c>
    </row>
    <row r="51" spans="1:1" x14ac:dyDescent="0.25">
      <c r="A51" s="2">
        <v>8</v>
      </c>
    </row>
    <row r="52" spans="1:1" x14ac:dyDescent="0.25">
      <c r="A52" s="2">
        <v>9</v>
      </c>
    </row>
    <row r="53" spans="1:1" x14ac:dyDescent="0.25">
      <c r="A53" s="2">
        <v>10</v>
      </c>
    </row>
    <row r="54" spans="1:1" x14ac:dyDescent="0.25">
      <c r="A54" s="2">
        <v>11</v>
      </c>
    </row>
    <row r="55" spans="1:1" x14ac:dyDescent="0.25">
      <c r="A55" s="2">
        <v>12</v>
      </c>
    </row>
  </sheetData>
  <pageMargins left="0.7" right="0.7" top="0.75" bottom="0.75" header="0.3" footer="0.3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35"/>
  <sheetViews>
    <sheetView zoomScale="80" zoomScaleNormal="80" workbookViewId="0">
      <selection activeCell="G420" sqref="G420"/>
    </sheetView>
  </sheetViews>
  <sheetFormatPr baseColWidth="10" defaultColWidth="11.42578125" defaultRowHeight="16.5" x14ac:dyDescent="0.25"/>
  <cols>
    <col min="1" max="1" width="16.42578125" style="54" customWidth="1"/>
    <col min="2" max="6" width="12.7109375" style="54" customWidth="1"/>
    <col min="7" max="7" width="2.7109375" style="54" customWidth="1"/>
    <col min="8" max="10" width="12.7109375" style="54" customWidth="1"/>
    <col min="11" max="11" width="2.7109375" style="54" customWidth="1"/>
    <col min="12" max="14" width="12.7109375" style="54" customWidth="1"/>
    <col min="15" max="15" width="2.7109375" style="54" customWidth="1"/>
    <col min="16" max="17" width="12.7109375" style="54" customWidth="1"/>
    <col min="18" max="18" width="2.7109375" style="54" customWidth="1"/>
    <col min="19" max="20" width="18.7109375" style="54" customWidth="1"/>
    <col min="21" max="24" width="15.7109375" style="54" customWidth="1"/>
    <col min="25" max="16384" width="11.42578125" style="54"/>
  </cols>
  <sheetData>
    <row r="1" spans="1:23" x14ac:dyDescent="0.25">
      <c r="C1" s="55"/>
      <c r="D1" s="55"/>
      <c r="E1" s="55"/>
      <c r="F1" s="55"/>
      <c r="G1" s="55"/>
    </row>
    <row r="2" spans="1:23" x14ac:dyDescent="0.25">
      <c r="A2" s="54" t="s">
        <v>3</v>
      </c>
      <c r="B2" s="76">
        <v>150</v>
      </c>
      <c r="C2" s="55"/>
      <c r="D2" s="55"/>
      <c r="E2" s="55"/>
      <c r="F2" s="55"/>
      <c r="G2" s="55"/>
    </row>
    <row r="3" spans="1:23" x14ac:dyDescent="0.25">
      <c r="A3" s="54" t="s">
        <v>5</v>
      </c>
      <c r="B3" s="76">
        <v>10000</v>
      </c>
      <c r="C3" s="56"/>
      <c r="D3" s="56"/>
      <c r="E3" s="56"/>
      <c r="F3" s="56"/>
      <c r="G3" s="56"/>
    </row>
    <row r="4" spans="1:23" x14ac:dyDescent="0.25">
      <c r="A4" s="54" t="s">
        <v>7</v>
      </c>
      <c r="B4" s="75">
        <f>B3/10000</f>
        <v>1</v>
      </c>
      <c r="C4" s="57"/>
      <c r="D4" s="57"/>
      <c r="E4" s="55"/>
      <c r="F4" s="55"/>
      <c r="G4" s="55"/>
    </row>
    <row r="5" spans="1:23" x14ac:dyDescent="0.25">
      <c r="A5" s="54" t="s">
        <v>62</v>
      </c>
      <c r="B5" s="68">
        <v>1</v>
      </c>
      <c r="C5" s="55"/>
      <c r="D5" s="55"/>
      <c r="E5" s="55"/>
      <c r="F5" s="55"/>
      <c r="G5" s="55"/>
    </row>
    <row r="6" spans="1:23" x14ac:dyDescent="0.25">
      <c r="A6" s="54" t="s">
        <v>9</v>
      </c>
      <c r="B6" s="74">
        <f>B2/B4</f>
        <v>150</v>
      </c>
      <c r="C6" s="60"/>
      <c r="D6" s="60"/>
      <c r="E6" s="60"/>
      <c r="F6" s="60"/>
      <c r="G6" s="60"/>
    </row>
    <row r="7" spans="1:23" x14ac:dyDescent="0.25">
      <c r="A7" s="54" t="s">
        <v>78</v>
      </c>
      <c r="B7" s="76">
        <v>200</v>
      </c>
      <c r="H7" s="64"/>
      <c r="I7" s="64"/>
      <c r="J7" s="64"/>
      <c r="L7" s="64"/>
      <c r="M7" s="64"/>
      <c r="N7" s="64"/>
      <c r="O7" s="65"/>
      <c r="P7" s="58"/>
      <c r="Q7" s="62"/>
      <c r="R7" s="62"/>
      <c r="S7" s="62"/>
      <c r="T7" s="62"/>
      <c r="U7" s="62"/>
      <c r="V7" s="62"/>
      <c r="W7" s="65"/>
    </row>
    <row r="8" spans="1:23" x14ac:dyDescent="0.25">
      <c r="A8" s="54" t="s">
        <v>79</v>
      </c>
      <c r="B8" s="76">
        <v>200</v>
      </c>
      <c r="H8" s="64"/>
      <c r="I8" s="64"/>
      <c r="J8" s="64"/>
      <c r="L8" s="64"/>
      <c r="M8" s="64"/>
      <c r="N8" s="64"/>
      <c r="O8" s="65"/>
      <c r="P8" s="58"/>
      <c r="Q8" s="62"/>
      <c r="R8" s="62"/>
      <c r="S8" s="62"/>
      <c r="T8" s="62"/>
      <c r="U8" s="62"/>
      <c r="V8" s="62"/>
      <c r="W8" s="65"/>
    </row>
    <row r="9" spans="1:23" x14ac:dyDescent="0.25">
      <c r="A9" s="54" t="s">
        <v>80</v>
      </c>
      <c r="B9" s="63"/>
      <c r="H9" s="61"/>
      <c r="I9" s="61"/>
      <c r="J9" s="61"/>
      <c r="L9" s="61"/>
      <c r="M9" s="61"/>
      <c r="N9" s="61"/>
      <c r="O9" s="65"/>
      <c r="P9" s="58"/>
      <c r="Q9" s="62"/>
      <c r="R9" s="62"/>
      <c r="S9" s="62"/>
      <c r="T9" s="62"/>
      <c r="U9" s="62"/>
      <c r="V9" s="62"/>
      <c r="W9" s="65"/>
    </row>
    <row r="10" spans="1:23" x14ac:dyDescent="0.25">
      <c r="A10" s="54" t="s">
        <v>81</v>
      </c>
      <c r="B10" s="67">
        <v>0.5</v>
      </c>
      <c r="H10" s="61"/>
      <c r="I10" s="61"/>
      <c r="J10" s="61"/>
      <c r="L10" s="61"/>
      <c r="M10" s="61"/>
      <c r="N10" s="61"/>
      <c r="O10" s="65"/>
      <c r="P10" s="58"/>
      <c r="Q10" s="62"/>
      <c r="R10" s="62"/>
      <c r="S10" s="62"/>
      <c r="T10" s="62"/>
      <c r="U10" s="62"/>
      <c r="V10" s="62"/>
      <c r="W10" s="65"/>
    </row>
    <row r="11" spans="1:23" x14ac:dyDescent="0.25">
      <c r="A11" s="54" t="s">
        <v>82</v>
      </c>
      <c r="B11" s="67">
        <f>1-B10</f>
        <v>0.5</v>
      </c>
      <c r="C11" s="66"/>
      <c r="H11" s="61"/>
      <c r="I11" s="61"/>
      <c r="J11" s="61"/>
      <c r="L11" s="61"/>
      <c r="M11" s="61"/>
      <c r="N11" s="61"/>
      <c r="O11" s="65"/>
      <c r="P11" s="58"/>
      <c r="Q11" s="62"/>
      <c r="R11" s="62"/>
      <c r="S11" s="62"/>
      <c r="T11" s="62"/>
      <c r="U11" s="62"/>
      <c r="V11" s="62"/>
      <c r="W11" s="65"/>
    </row>
    <row r="12" spans="1:23" x14ac:dyDescent="0.25">
      <c r="A12" s="54" t="s">
        <v>18</v>
      </c>
      <c r="B12" s="193" t="s">
        <v>81</v>
      </c>
      <c r="C12" s="193"/>
      <c r="D12" s="193" t="s">
        <v>81</v>
      </c>
      <c r="E12" s="193"/>
      <c r="H12" s="61"/>
      <c r="I12" s="61"/>
      <c r="J12" s="61"/>
      <c r="L12" s="61"/>
      <c r="M12" s="61"/>
      <c r="N12" s="61"/>
      <c r="O12" s="65"/>
      <c r="P12" s="58"/>
      <c r="Q12" s="62"/>
      <c r="R12" s="62"/>
      <c r="S12" s="62"/>
      <c r="T12" s="62"/>
      <c r="U12" s="62"/>
      <c r="V12" s="62"/>
      <c r="W12" s="65"/>
    </row>
    <row r="13" spans="1:23" x14ac:dyDescent="0.25">
      <c r="A13" s="78" t="s">
        <v>83</v>
      </c>
      <c r="B13" s="77">
        <v>0.75</v>
      </c>
      <c r="C13" s="77">
        <v>0.25</v>
      </c>
      <c r="D13" s="77">
        <v>0.5</v>
      </c>
      <c r="E13" s="77">
        <v>0.5</v>
      </c>
      <c r="H13" s="61"/>
      <c r="I13" s="61"/>
      <c r="J13" s="61"/>
      <c r="L13" s="61"/>
      <c r="M13" s="61"/>
      <c r="N13" s="61"/>
      <c r="O13" s="65"/>
      <c r="P13" s="58"/>
      <c r="Q13" s="62"/>
      <c r="R13" s="62"/>
      <c r="S13" s="62"/>
      <c r="T13" s="62"/>
      <c r="U13" s="62"/>
      <c r="V13" s="62"/>
      <c r="W13" s="65"/>
    </row>
    <row r="14" spans="1:23" x14ac:dyDescent="0.25">
      <c r="A14" s="78" t="s">
        <v>83</v>
      </c>
      <c r="B14" s="77">
        <v>0.5</v>
      </c>
      <c r="C14" s="77">
        <v>0.5</v>
      </c>
      <c r="D14" s="77">
        <v>0.5</v>
      </c>
      <c r="E14" s="77">
        <v>0.5</v>
      </c>
      <c r="H14" s="61"/>
      <c r="I14" s="61"/>
      <c r="J14" s="61"/>
      <c r="L14" s="61"/>
      <c r="M14" s="61"/>
      <c r="N14" s="61"/>
      <c r="O14" s="65"/>
      <c r="P14" s="58"/>
      <c r="Q14" s="62"/>
      <c r="R14" s="62"/>
      <c r="S14" s="62"/>
      <c r="T14" s="62"/>
      <c r="U14" s="62"/>
      <c r="V14" s="62"/>
      <c r="W14" s="65"/>
    </row>
    <row r="15" spans="1:23" x14ac:dyDescent="0.25">
      <c r="B15" s="54" t="s">
        <v>20</v>
      </c>
      <c r="C15" s="54">
        <v>250</v>
      </c>
      <c r="H15" s="61"/>
      <c r="I15" s="61"/>
      <c r="J15" s="61"/>
      <c r="L15" s="61"/>
      <c r="M15" s="61"/>
      <c r="N15" s="61"/>
      <c r="O15" s="65"/>
      <c r="P15" s="58"/>
      <c r="Q15" s="62"/>
      <c r="R15" s="62"/>
      <c r="S15" s="62"/>
      <c r="T15" s="62"/>
      <c r="U15" s="62"/>
      <c r="V15" s="62"/>
      <c r="W15" s="65"/>
    </row>
    <row r="16" spans="1:23" x14ac:dyDescent="0.25">
      <c r="A16" s="54" t="s">
        <v>84</v>
      </c>
      <c r="B16" s="69">
        <v>27784</v>
      </c>
      <c r="P16" s="59"/>
      <c r="R16" s="62"/>
      <c r="S16" s="62"/>
      <c r="T16" s="62"/>
      <c r="U16" s="62"/>
      <c r="V16" s="62"/>
    </row>
    <row r="17" spans="1:26" ht="21" x14ac:dyDescent="0.25">
      <c r="A17" s="83" t="s">
        <v>85</v>
      </c>
      <c r="B17" s="84"/>
      <c r="C17" s="85"/>
      <c r="D17" s="85"/>
      <c r="E17" s="85"/>
      <c r="F17" s="85"/>
      <c r="G17" s="79"/>
      <c r="H17" s="79"/>
      <c r="I17" s="79"/>
      <c r="J17" s="79"/>
      <c r="K17" s="79"/>
      <c r="L17" s="79"/>
      <c r="M17" s="79"/>
      <c r="N17" s="79"/>
      <c r="O17" s="79"/>
      <c r="P17" s="86"/>
      <c r="Q17" s="87"/>
      <c r="R17" s="81"/>
      <c r="S17" s="81"/>
      <c r="T17" s="81"/>
      <c r="U17" s="62"/>
      <c r="V17" s="62"/>
    </row>
    <row r="18" spans="1:26" x14ac:dyDescent="0.25">
      <c r="A18" s="79"/>
      <c r="B18" s="82"/>
      <c r="C18" s="79"/>
      <c r="D18" s="79"/>
      <c r="E18" s="79"/>
      <c r="F18" s="79"/>
      <c r="G18" s="79"/>
      <c r="H18" s="194" t="s">
        <v>86</v>
      </c>
      <c r="I18" s="194"/>
      <c r="J18" s="194"/>
      <c r="K18" s="79"/>
      <c r="L18" s="192" t="s">
        <v>87</v>
      </c>
      <c r="M18" s="192"/>
      <c r="N18" s="192"/>
      <c r="O18" s="79"/>
      <c r="P18" s="192" t="s">
        <v>66</v>
      </c>
      <c r="Q18" s="192"/>
      <c r="R18" s="81"/>
      <c r="S18" s="192" t="s">
        <v>66</v>
      </c>
      <c r="T18" s="192"/>
      <c r="U18" s="62"/>
      <c r="V18" s="62"/>
    </row>
    <row r="19" spans="1:26" ht="82.5" x14ac:dyDescent="0.25">
      <c r="A19" s="70" t="s">
        <v>88</v>
      </c>
      <c r="B19" s="70" t="s">
        <v>42</v>
      </c>
      <c r="C19" s="70" t="s">
        <v>89</v>
      </c>
      <c r="D19" s="72" t="s">
        <v>45</v>
      </c>
      <c r="E19" s="71" t="s">
        <v>90</v>
      </c>
      <c r="F19" s="70" t="s">
        <v>91</v>
      </c>
      <c r="G19" s="79"/>
      <c r="H19" s="70" t="s">
        <v>92</v>
      </c>
      <c r="I19" s="72" t="s">
        <v>93</v>
      </c>
      <c r="J19" s="71" t="s">
        <v>94</v>
      </c>
      <c r="K19" s="79"/>
      <c r="L19" s="70" t="s">
        <v>95</v>
      </c>
      <c r="M19" s="72" t="s">
        <v>93</v>
      </c>
      <c r="N19" s="71" t="s">
        <v>96</v>
      </c>
      <c r="O19" s="79"/>
      <c r="P19" s="72" t="s">
        <v>97</v>
      </c>
      <c r="Q19" s="71" t="s">
        <v>98</v>
      </c>
      <c r="R19" s="81"/>
      <c r="S19" s="72" t="s">
        <v>99</v>
      </c>
      <c r="T19" s="71" t="s">
        <v>100</v>
      </c>
      <c r="U19" s="62"/>
      <c r="V19" s="62"/>
    </row>
    <row r="20" spans="1:26" ht="18.75" x14ac:dyDescent="0.25">
      <c r="A20" s="89" t="s">
        <v>101</v>
      </c>
      <c r="B20" s="90">
        <v>3</v>
      </c>
      <c r="C20" s="80">
        <f t="shared" ref="C20:C25" si="0">($B$3*B20)/B$2</f>
        <v>200</v>
      </c>
      <c r="D20" s="91">
        <v>16</v>
      </c>
      <c r="E20" s="91">
        <f>B7</f>
        <v>200</v>
      </c>
      <c r="F20" s="92">
        <f t="shared" ref="F20:F25" si="1">C20-D20-E20</f>
        <v>-16</v>
      </c>
      <c r="G20" s="89"/>
      <c r="H20" s="93"/>
      <c r="I20" s="94"/>
      <c r="J20" s="94"/>
      <c r="K20" s="89"/>
      <c r="L20" s="95"/>
      <c r="M20" s="95"/>
      <c r="N20" s="95"/>
      <c r="O20" s="89"/>
      <c r="P20" s="95">
        <f t="shared" ref="P20:Q25" si="2">D20+I20+M20</f>
        <v>16</v>
      </c>
      <c r="Q20" s="95">
        <f t="shared" si="2"/>
        <v>200</v>
      </c>
      <c r="R20" s="96"/>
      <c r="S20" s="97">
        <f t="shared" ref="S20:S25" si="3">P20*$B$16</f>
        <v>444544</v>
      </c>
      <c r="T20" s="97">
        <f t="shared" ref="T20:T25" si="4">Q20*$B$16</f>
        <v>5556800</v>
      </c>
      <c r="U20" s="62"/>
      <c r="V20" s="62"/>
    </row>
    <row r="21" spans="1:26" ht="18.75" x14ac:dyDescent="0.25">
      <c r="A21" s="98" t="s">
        <v>70</v>
      </c>
      <c r="B21" s="99">
        <v>3</v>
      </c>
      <c r="C21" s="88">
        <f t="shared" si="0"/>
        <v>200</v>
      </c>
      <c r="D21" s="100">
        <v>27</v>
      </c>
      <c r="E21" s="100">
        <f>E20</f>
        <v>200</v>
      </c>
      <c r="F21" s="101">
        <f t="shared" si="1"/>
        <v>-27</v>
      </c>
      <c r="G21" s="98"/>
      <c r="H21" s="102"/>
      <c r="I21" s="103"/>
      <c r="J21" s="102"/>
      <c r="K21" s="98"/>
      <c r="L21" s="104"/>
      <c r="M21" s="104"/>
      <c r="N21" s="104"/>
      <c r="O21" s="98"/>
      <c r="P21" s="104">
        <f t="shared" si="2"/>
        <v>27</v>
      </c>
      <c r="Q21" s="104">
        <f t="shared" si="2"/>
        <v>200</v>
      </c>
      <c r="R21" s="105"/>
      <c r="S21" s="106">
        <f t="shared" si="3"/>
        <v>750168</v>
      </c>
      <c r="T21" s="106">
        <f t="shared" si="4"/>
        <v>5556800</v>
      </c>
      <c r="U21" s="62"/>
      <c r="V21" s="62"/>
    </row>
    <row r="22" spans="1:26" ht="18.75" x14ac:dyDescent="0.25">
      <c r="A22" s="107" t="s">
        <v>101</v>
      </c>
      <c r="B22" s="108">
        <v>4</v>
      </c>
      <c r="C22" s="109">
        <f t="shared" si="0"/>
        <v>266.66666666666669</v>
      </c>
      <c r="D22" s="110">
        <v>16</v>
      </c>
      <c r="E22" s="110">
        <f t="shared" ref="E22:E33" si="5">E21</f>
        <v>200</v>
      </c>
      <c r="F22" s="111">
        <f t="shared" si="1"/>
        <v>50.666666666666686</v>
      </c>
      <c r="G22" s="107"/>
      <c r="H22" s="112">
        <f>IF(F22&lt;100,F22,100)</f>
        <v>50.666666666666686</v>
      </c>
      <c r="I22" s="112">
        <f>$H22*0.25</f>
        <v>12.666666666666671</v>
      </c>
      <c r="J22" s="112">
        <f>$H22*0.75</f>
        <v>38.000000000000014</v>
      </c>
      <c r="K22" s="107"/>
      <c r="L22" s="112"/>
      <c r="M22" s="112"/>
      <c r="N22" s="112"/>
      <c r="O22" s="107"/>
      <c r="P22" s="112">
        <f t="shared" si="2"/>
        <v>28.666666666666671</v>
      </c>
      <c r="Q22" s="112">
        <f t="shared" si="2"/>
        <v>238</v>
      </c>
      <c r="R22" s="113"/>
      <c r="S22" s="114">
        <f t="shared" si="3"/>
        <v>796474.66666666674</v>
      </c>
      <c r="T22" s="114">
        <f t="shared" si="4"/>
        <v>6612592</v>
      </c>
      <c r="U22" s="62"/>
      <c r="V22" s="62"/>
    </row>
    <row r="23" spans="1:26" ht="18.75" x14ac:dyDescent="0.25">
      <c r="A23" s="115" t="s">
        <v>70</v>
      </c>
      <c r="B23" s="116">
        <v>4</v>
      </c>
      <c r="C23" s="117">
        <f t="shared" si="0"/>
        <v>266.66666666666669</v>
      </c>
      <c r="D23" s="118">
        <v>27</v>
      </c>
      <c r="E23" s="118">
        <f t="shared" si="5"/>
        <v>200</v>
      </c>
      <c r="F23" s="119">
        <f t="shared" si="1"/>
        <v>39.666666666666686</v>
      </c>
      <c r="G23" s="115"/>
      <c r="H23" s="120"/>
      <c r="I23" s="121"/>
      <c r="J23" s="120"/>
      <c r="K23" s="115"/>
      <c r="L23" s="122">
        <v>40</v>
      </c>
      <c r="M23" s="122">
        <f>L23*0.5</f>
        <v>20</v>
      </c>
      <c r="N23" s="122">
        <f>L23*0.5</f>
        <v>20</v>
      </c>
      <c r="O23" s="115"/>
      <c r="P23" s="122">
        <f t="shared" si="2"/>
        <v>47</v>
      </c>
      <c r="Q23" s="122">
        <f t="shared" si="2"/>
        <v>220</v>
      </c>
      <c r="R23" s="123"/>
      <c r="S23" s="124">
        <f t="shared" si="3"/>
        <v>1305848</v>
      </c>
      <c r="T23" s="124">
        <f t="shared" si="4"/>
        <v>6112480</v>
      </c>
      <c r="U23" s="62"/>
      <c r="V23" s="62"/>
    </row>
    <row r="24" spans="1:26" ht="18.75" x14ac:dyDescent="0.25">
      <c r="A24" s="89" t="s">
        <v>101</v>
      </c>
      <c r="B24" s="90">
        <v>5</v>
      </c>
      <c r="C24" s="80">
        <f t="shared" si="0"/>
        <v>333.33333333333331</v>
      </c>
      <c r="D24" s="91">
        <v>16</v>
      </c>
      <c r="E24" s="91">
        <f t="shared" si="5"/>
        <v>200</v>
      </c>
      <c r="F24" s="92">
        <f t="shared" si="1"/>
        <v>117.33333333333331</v>
      </c>
      <c r="G24" s="89"/>
      <c r="H24" s="95">
        <f>IF(F24&lt;100,F24,100)</f>
        <v>100</v>
      </c>
      <c r="I24" s="95">
        <f>$H24*0.25</f>
        <v>25</v>
      </c>
      <c r="J24" s="95">
        <f>$H24*0.75</f>
        <v>75</v>
      </c>
      <c r="K24" s="89"/>
      <c r="L24" s="95">
        <f>F24-H24</f>
        <v>17.333333333333314</v>
      </c>
      <c r="M24" s="95">
        <f>L24*0.5</f>
        <v>8.6666666666666572</v>
      </c>
      <c r="N24" s="95">
        <f>L24*0.5</f>
        <v>8.6666666666666572</v>
      </c>
      <c r="O24" s="89"/>
      <c r="P24" s="95">
        <f t="shared" si="2"/>
        <v>49.666666666666657</v>
      </c>
      <c r="Q24" s="95">
        <f t="shared" si="2"/>
        <v>283.66666666666663</v>
      </c>
      <c r="R24" s="96"/>
      <c r="S24" s="97">
        <f t="shared" si="3"/>
        <v>1379938.6666666665</v>
      </c>
      <c r="T24" s="97">
        <f t="shared" si="4"/>
        <v>7881394.666666666</v>
      </c>
      <c r="U24" s="62"/>
      <c r="V24" s="62"/>
    </row>
    <row r="25" spans="1:26" ht="18.75" x14ac:dyDescent="0.25">
      <c r="A25" s="98" t="s">
        <v>70</v>
      </c>
      <c r="B25" s="99">
        <v>5</v>
      </c>
      <c r="C25" s="88">
        <f t="shared" si="0"/>
        <v>333.33333333333331</v>
      </c>
      <c r="D25" s="100">
        <v>27</v>
      </c>
      <c r="E25" s="100">
        <f t="shared" si="5"/>
        <v>200</v>
      </c>
      <c r="F25" s="101">
        <f t="shared" si="1"/>
        <v>106.33333333333331</v>
      </c>
      <c r="G25" s="98"/>
      <c r="H25" s="102"/>
      <c r="I25" s="103"/>
      <c r="J25" s="102"/>
      <c r="K25" s="98"/>
      <c r="L25" s="104">
        <f>F25-H25</f>
        <v>106.33333333333331</v>
      </c>
      <c r="M25" s="104">
        <f>L25*0.5</f>
        <v>53.166666666666657</v>
      </c>
      <c r="N25" s="104">
        <f>L25*0.5</f>
        <v>53.166666666666657</v>
      </c>
      <c r="O25" s="98"/>
      <c r="P25" s="104">
        <f t="shared" si="2"/>
        <v>80.166666666666657</v>
      </c>
      <c r="Q25" s="104">
        <f t="shared" si="2"/>
        <v>253.16666666666666</v>
      </c>
      <c r="R25" s="105"/>
      <c r="S25" s="106">
        <f t="shared" si="3"/>
        <v>2227350.6666666665</v>
      </c>
      <c r="T25" s="106">
        <f t="shared" si="4"/>
        <v>7033982.666666666</v>
      </c>
      <c r="U25" s="62"/>
      <c r="V25" s="62"/>
    </row>
    <row r="26" spans="1:26" s="73" customFormat="1" ht="18.75" x14ac:dyDescent="0.25">
      <c r="A26" s="107" t="s">
        <v>101</v>
      </c>
      <c r="B26" s="108">
        <v>6</v>
      </c>
      <c r="C26" s="109">
        <f t="shared" ref="C26:C33" si="6">($B$3*B26)/B$2</f>
        <v>400</v>
      </c>
      <c r="D26" s="110">
        <v>16</v>
      </c>
      <c r="E26" s="110">
        <f t="shared" si="5"/>
        <v>200</v>
      </c>
      <c r="F26" s="111">
        <f t="shared" ref="F26:F33" si="7">C26-D26-E26</f>
        <v>184</v>
      </c>
      <c r="G26" s="107"/>
      <c r="H26" s="112">
        <f>IF(F26&lt;100,F26,100)</f>
        <v>100</v>
      </c>
      <c r="I26" s="112">
        <f>$H26*0.25</f>
        <v>25</v>
      </c>
      <c r="J26" s="112">
        <f>$H26*0.75</f>
        <v>75</v>
      </c>
      <c r="K26" s="107"/>
      <c r="L26" s="112">
        <f t="shared" ref="L26:L33" si="8">F26-H26</f>
        <v>84</v>
      </c>
      <c r="M26" s="112">
        <f>L26*0.5</f>
        <v>42</v>
      </c>
      <c r="N26" s="112">
        <f t="shared" ref="N26:N31" si="9">L26*0.5</f>
        <v>42</v>
      </c>
      <c r="O26" s="107"/>
      <c r="P26" s="112">
        <f t="shared" ref="P26:Q33" si="10">D26+I26+M26</f>
        <v>83</v>
      </c>
      <c r="Q26" s="112">
        <f t="shared" si="10"/>
        <v>317</v>
      </c>
      <c r="R26" s="113"/>
      <c r="S26" s="114">
        <f t="shared" ref="S26:T33" si="11">P26*$B$16</f>
        <v>2306072</v>
      </c>
      <c r="T26" s="114">
        <f t="shared" si="11"/>
        <v>8807528</v>
      </c>
      <c r="U26" s="62"/>
      <c r="V26" s="62"/>
      <c r="W26" s="54"/>
      <c r="X26" s="54"/>
      <c r="Y26" s="54"/>
      <c r="Z26" s="54"/>
    </row>
    <row r="27" spans="1:26" ht="18.75" x14ac:dyDescent="0.25">
      <c r="A27" s="115" t="s">
        <v>70</v>
      </c>
      <c r="B27" s="116">
        <v>6</v>
      </c>
      <c r="C27" s="117">
        <f t="shared" si="6"/>
        <v>400</v>
      </c>
      <c r="D27" s="118">
        <v>27</v>
      </c>
      <c r="E27" s="118">
        <f t="shared" si="5"/>
        <v>200</v>
      </c>
      <c r="F27" s="119">
        <f t="shared" si="7"/>
        <v>173</v>
      </c>
      <c r="G27" s="115"/>
      <c r="H27" s="120"/>
      <c r="I27" s="121"/>
      <c r="J27" s="120"/>
      <c r="K27" s="115"/>
      <c r="L27" s="122">
        <f t="shared" si="8"/>
        <v>173</v>
      </c>
      <c r="M27" s="122">
        <f t="shared" ref="M27:M33" si="12">L27*0.5</f>
        <v>86.5</v>
      </c>
      <c r="N27" s="122">
        <f t="shared" si="9"/>
        <v>86.5</v>
      </c>
      <c r="O27" s="115"/>
      <c r="P27" s="122">
        <f t="shared" si="10"/>
        <v>113.5</v>
      </c>
      <c r="Q27" s="122">
        <f t="shared" si="10"/>
        <v>286.5</v>
      </c>
      <c r="R27" s="123"/>
      <c r="S27" s="124">
        <f t="shared" si="11"/>
        <v>3153484</v>
      </c>
      <c r="T27" s="124">
        <f t="shared" si="11"/>
        <v>7960116</v>
      </c>
      <c r="U27" s="62"/>
      <c r="V27" s="62"/>
    </row>
    <row r="28" spans="1:26" ht="18.75" x14ac:dyDescent="0.25">
      <c r="A28" s="89" t="s">
        <v>101</v>
      </c>
      <c r="B28" s="90">
        <v>7</v>
      </c>
      <c r="C28" s="80">
        <f t="shared" si="6"/>
        <v>466.66666666666669</v>
      </c>
      <c r="D28" s="91">
        <v>16</v>
      </c>
      <c r="E28" s="91">
        <f t="shared" si="5"/>
        <v>200</v>
      </c>
      <c r="F28" s="92">
        <f t="shared" si="7"/>
        <v>250.66666666666669</v>
      </c>
      <c r="G28" s="89"/>
      <c r="H28" s="95">
        <f>IF(F28&lt;100,F28,100)</f>
        <v>100</v>
      </c>
      <c r="I28" s="95">
        <f>$H28*0.25</f>
        <v>25</v>
      </c>
      <c r="J28" s="95">
        <f>$H28*0.75</f>
        <v>75</v>
      </c>
      <c r="K28" s="89"/>
      <c r="L28" s="95">
        <f t="shared" si="8"/>
        <v>150.66666666666669</v>
      </c>
      <c r="M28" s="95">
        <f>L28*0.5</f>
        <v>75.333333333333343</v>
      </c>
      <c r="N28" s="95">
        <f t="shared" si="9"/>
        <v>75.333333333333343</v>
      </c>
      <c r="O28" s="89"/>
      <c r="P28" s="95">
        <f t="shared" si="10"/>
        <v>116.33333333333334</v>
      </c>
      <c r="Q28" s="95">
        <f t="shared" si="10"/>
        <v>350.33333333333337</v>
      </c>
      <c r="R28" s="96"/>
      <c r="S28" s="97">
        <f t="shared" si="11"/>
        <v>3232205.3333333335</v>
      </c>
      <c r="T28" s="97">
        <f t="shared" si="11"/>
        <v>9733661.333333334</v>
      </c>
      <c r="U28" s="62"/>
      <c r="V28" s="62"/>
    </row>
    <row r="29" spans="1:26" ht="18.75" x14ac:dyDescent="0.25">
      <c r="A29" s="98" t="s">
        <v>70</v>
      </c>
      <c r="B29" s="99">
        <v>7</v>
      </c>
      <c r="C29" s="88">
        <f t="shared" si="6"/>
        <v>466.66666666666669</v>
      </c>
      <c r="D29" s="100">
        <v>27</v>
      </c>
      <c r="E29" s="100">
        <f t="shared" si="5"/>
        <v>200</v>
      </c>
      <c r="F29" s="101">
        <f t="shared" si="7"/>
        <v>239.66666666666669</v>
      </c>
      <c r="G29" s="98"/>
      <c r="H29" s="102"/>
      <c r="I29" s="103"/>
      <c r="J29" s="102"/>
      <c r="K29" s="98"/>
      <c r="L29" s="104">
        <f t="shared" si="8"/>
        <v>239.66666666666669</v>
      </c>
      <c r="M29" s="104">
        <f t="shared" si="12"/>
        <v>119.83333333333334</v>
      </c>
      <c r="N29" s="104">
        <f t="shared" si="9"/>
        <v>119.83333333333334</v>
      </c>
      <c r="O29" s="98"/>
      <c r="P29" s="104">
        <f t="shared" si="10"/>
        <v>146.83333333333334</v>
      </c>
      <c r="Q29" s="104">
        <f t="shared" si="10"/>
        <v>319.83333333333337</v>
      </c>
      <c r="R29" s="105"/>
      <c r="S29" s="106">
        <f t="shared" si="11"/>
        <v>4079617.3333333335</v>
      </c>
      <c r="T29" s="106">
        <f t="shared" si="11"/>
        <v>8886249.333333334</v>
      </c>
      <c r="U29" s="62"/>
      <c r="V29" s="62"/>
    </row>
    <row r="30" spans="1:26" ht="18.75" x14ac:dyDescent="0.25">
      <c r="A30" s="107" t="s">
        <v>101</v>
      </c>
      <c r="B30" s="108">
        <v>8</v>
      </c>
      <c r="C30" s="109">
        <f t="shared" si="6"/>
        <v>533.33333333333337</v>
      </c>
      <c r="D30" s="110">
        <v>16</v>
      </c>
      <c r="E30" s="110">
        <f t="shared" si="5"/>
        <v>200</v>
      </c>
      <c r="F30" s="111">
        <f t="shared" si="7"/>
        <v>317.33333333333337</v>
      </c>
      <c r="G30" s="107"/>
      <c r="H30" s="112">
        <f>IF(F30&lt;100,F30,100)</f>
        <v>100</v>
      </c>
      <c r="I30" s="112">
        <f>$H30*0.25</f>
        <v>25</v>
      </c>
      <c r="J30" s="112">
        <f>$H30*0.75</f>
        <v>75</v>
      </c>
      <c r="K30" s="107"/>
      <c r="L30" s="112">
        <f t="shared" si="8"/>
        <v>217.33333333333337</v>
      </c>
      <c r="M30" s="112">
        <f>L30*0.5</f>
        <v>108.66666666666669</v>
      </c>
      <c r="N30" s="112">
        <f t="shared" si="9"/>
        <v>108.66666666666669</v>
      </c>
      <c r="O30" s="107"/>
      <c r="P30" s="112">
        <f t="shared" si="10"/>
        <v>149.66666666666669</v>
      </c>
      <c r="Q30" s="112">
        <f t="shared" si="10"/>
        <v>383.66666666666669</v>
      </c>
      <c r="R30" s="113"/>
      <c r="S30" s="114">
        <f t="shared" si="11"/>
        <v>4158338.666666667</v>
      </c>
      <c r="T30" s="114">
        <f t="shared" si="11"/>
        <v>10659794.666666668</v>
      </c>
      <c r="U30" s="62"/>
      <c r="V30" s="62"/>
    </row>
    <row r="31" spans="1:26" ht="18.75" x14ac:dyDescent="0.25">
      <c r="A31" s="115" t="s">
        <v>70</v>
      </c>
      <c r="B31" s="116">
        <v>8</v>
      </c>
      <c r="C31" s="117">
        <f t="shared" si="6"/>
        <v>533.33333333333337</v>
      </c>
      <c r="D31" s="118">
        <v>27</v>
      </c>
      <c r="E31" s="118">
        <f t="shared" si="5"/>
        <v>200</v>
      </c>
      <c r="F31" s="119">
        <f t="shared" si="7"/>
        <v>306.33333333333337</v>
      </c>
      <c r="G31" s="115"/>
      <c r="H31" s="120"/>
      <c r="I31" s="121"/>
      <c r="J31" s="120"/>
      <c r="K31" s="115"/>
      <c r="L31" s="122">
        <f t="shared" si="8"/>
        <v>306.33333333333337</v>
      </c>
      <c r="M31" s="122">
        <f t="shared" si="12"/>
        <v>153.16666666666669</v>
      </c>
      <c r="N31" s="122">
        <f t="shared" si="9"/>
        <v>153.16666666666669</v>
      </c>
      <c r="O31" s="115"/>
      <c r="P31" s="122">
        <f t="shared" si="10"/>
        <v>180.16666666666669</v>
      </c>
      <c r="Q31" s="122">
        <f t="shared" si="10"/>
        <v>353.16666666666669</v>
      </c>
      <c r="R31" s="123"/>
      <c r="S31" s="124">
        <f t="shared" si="11"/>
        <v>5005750.666666667</v>
      </c>
      <c r="T31" s="124">
        <f t="shared" si="11"/>
        <v>9812382.6666666679</v>
      </c>
      <c r="U31" s="62"/>
      <c r="V31" s="62"/>
    </row>
    <row r="32" spans="1:26" ht="18.75" x14ac:dyDescent="0.25">
      <c r="A32" s="89" t="s">
        <v>101</v>
      </c>
      <c r="B32" s="90">
        <v>9</v>
      </c>
      <c r="C32" s="80">
        <f t="shared" si="6"/>
        <v>600</v>
      </c>
      <c r="D32" s="91">
        <v>16</v>
      </c>
      <c r="E32" s="91">
        <f t="shared" si="5"/>
        <v>200</v>
      </c>
      <c r="F32" s="92">
        <f t="shared" si="7"/>
        <v>384</v>
      </c>
      <c r="G32" s="89"/>
      <c r="H32" s="95">
        <f>IF(F32&lt;100,F32,100)</f>
        <v>100</v>
      </c>
      <c r="I32" s="95">
        <f>$H32*0.25</f>
        <v>25</v>
      </c>
      <c r="J32" s="95">
        <f>$H32*0.75</f>
        <v>75</v>
      </c>
      <c r="K32" s="89"/>
      <c r="L32" s="95">
        <f t="shared" si="8"/>
        <v>284</v>
      </c>
      <c r="M32" s="95">
        <f>L32-N32</f>
        <v>159</v>
      </c>
      <c r="N32" s="95">
        <v>125</v>
      </c>
      <c r="O32" s="89"/>
      <c r="P32" s="95">
        <f t="shared" si="10"/>
        <v>200</v>
      </c>
      <c r="Q32" s="95">
        <f t="shared" si="10"/>
        <v>400</v>
      </c>
      <c r="R32" s="96"/>
      <c r="S32" s="97">
        <f t="shared" si="11"/>
        <v>5556800</v>
      </c>
      <c r="T32" s="97">
        <f t="shared" si="11"/>
        <v>11113600</v>
      </c>
      <c r="U32" s="62"/>
      <c r="V32" s="62"/>
    </row>
    <row r="33" spans="1:22" ht="18.75" x14ac:dyDescent="0.25">
      <c r="A33" s="98" t="s">
        <v>70</v>
      </c>
      <c r="B33" s="99">
        <v>9</v>
      </c>
      <c r="C33" s="88">
        <f t="shared" si="6"/>
        <v>600</v>
      </c>
      <c r="D33" s="100">
        <v>27</v>
      </c>
      <c r="E33" s="100">
        <f t="shared" si="5"/>
        <v>200</v>
      </c>
      <c r="F33" s="101">
        <f t="shared" si="7"/>
        <v>373</v>
      </c>
      <c r="G33" s="98"/>
      <c r="H33" s="102"/>
      <c r="I33" s="103"/>
      <c r="J33" s="102"/>
      <c r="K33" s="98"/>
      <c r="L33" s="104">
        <f t="shared" si="8"/>
        <v>373</v>
      </c>
      <c r="M33" s="104">
        <f t="shared" si="12"/>
        <v>186.5</v>
      </c>
      <c r="N33" s="104">
        <f>L33*0.5</f>
        <v>186.5</v>
      </c>
      <c r="O33" s="98"/>
      <c r="P33" s="104">
        <f t="shared" si="10"/>
        <v>213.5</v>
      </c>
      <c r="Q33" s="104">
        <f t="shared" si="10"/>
        <v>386.5</v>
      </c>
      <c r="R33" s="105"/>
      <c r="S33" s="106">
        <f t="shared" si="11"/>
        <v>5931884</v>
      </c>
      <c r="T33" s="106">
        <f t="shared" si="11"/>
        <v>10738516</v>
      </c>
      <c r="U33" s="62"/>
      <c r="V33" s="62"/>
    </row>
    <row r="34" spans="1:22" x14ac:dyDescent="0.25">
      <c r="R34" s="62"/>
      <c r="S34" s="62"/>
      <c r="T34" s="62"/>
      <c r="U34" s="62"/>
      <c r="V34" s="62"/>
    </row>
    <row r="35" spans="1:22" x14ac:dyDescent="0.25">
      <c r="R35" s="62"/>
      <c r="S35" s="62"/>
      <c r="T35" s="62"/>
      <c r="U35" s="62"/>
      <c r="V35" s="62"/>
    </row>
  </sheetData>
  <mergeCells count="6">
    <mergeCell ref="S18:T18"/>
    <mergeCell ref="B12:C12"/>
    <mergeCell ref="D12:E12"/>
    <mergeCell ref="H18:J18"/>
    <mergeCell ref="L18:N18"/>
    <mergeCell ref="P18:Q18"/>
  </mergeCells>
  <pageMargins left="0.7" right="0.7" top="0.75" bottom="0.75" header="0.3" footer="0.3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P69"/>
  <sheetViews>
    <sheetView tabSelected="1" zoomScale="70" zoomScaleNormal="70" workbookViewId="0">
      <selection activeCell="F64" sqref="F64"/>
    </sheetView>
  </sheetViews>
  <sheetFormatPr baseColWidth="10" defaultColWidth="11.42578125" defaultRowHeight="15" x14ac:dyDescent="0.25"/>
  <cols>
    <col min="1" max="1" width="40.7109375" style="161" customWidth="1"/>
    <col min="2" max="9" width="12.7109375" style="161" customWidth="1"/>
    <col min="10" max="11" width="18.7109375" style="161" customWidth="1"/>
    <col min="12" max="12" width="3.7109375" style="161" customWidth="1"/>
    <col min="13" max="19" width="12.7109375" style="161" customWidth="1"/>
    <col min="20" max="21" width="18.7109375" style="161" customWidth="1"/>
    <col min="22" max="30" width="12.7109375" style="161" customWidth="1"/>
    <col min="31" max="32" width="18.7109375" style="161" customWidth="1"/>
    <col min="33" max="33" width="3.7109375" style="161" customWidth="1"/>
    <col min="34" max="40" width="12.7109375" style="161" customWidth="1"/>
    <col min="41" max="42" width="18.7109375" style="161" customWidth="1"/>
    <col min="43" max="16384" width="11.42578125" style="161"/>
  </cols>
  <sheetData>
    <row r="1" spans="1:42" ht="30" customHeight="1" x14ac:dyDescent="0.25">
      <c r="A1" s="159" t="s">
        <v>102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</row>
    <row r="2" spans="1:42" s="164" customFormat="1" ht="18" customHeight="1" x14ac:dyDescent="0.25">
      <c r="A2" s="162" t="s">
        <v>103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</row>
    <row r="3" spans="1:42" ht="24.95" customHeight="1" x14ac:dyDescent="0.25">
      <c r="A3" s="165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</row>
    <row r="4" spans="1:42" ht="39.950000000000003" customHeight="1" x14ac:dyDescent="0.25">
      <c r="A4" s="166" t="s">
        <v>104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</row>
    <row r="5" spans="1:42" ht="105.75" customHeight="1" x14ac:dyDescent="0.25">
      <c r="A5" s="195" t="s">
        <v>105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</row>
    <row r="6" spans="1:42" ht="24.95" customHeight="1" x14ac:dyDescent="0.25">
      <c r="A6" s="165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</row>
    <row r="7" spans="1:42" ht="39.950000000000003" customHeight="1" x14ac:dyDescent="0.25">
      <c r="A7" s="166" t="s">
        <v>106</v>
      </c>
      <c r="B7" s="160"/>
      <c r="C7" s="167"/>
      <c r="D7" s="167"/>
      <c r="E7" s="167"/>
      <c r="F7" s="167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</row>
    <row r="8" spans="1:42" ht="23.25" x14ac:dyDescent="0.25">
      <c r="A8" s="163" t="s">
        <v>3</v>
      </c>
      <c r="B8" s="196">
        <v>150</v>
      </c>
      <c r="C8" s="196"/>
      <c r="D8" s="167"/>
      <c r="E8" s="167"/>
      <c r="F8" s="167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</row>
    <row r="9" spans="1:42" ht="23.25" x14ac:dyDescent="0.25">
      <c r="A9" s="163" t="s">
        <v>5</v>
      </c>
      <c r="B9" s="196">
        <v>10000</v>
      </c>
      <c r="C9" s="196"/>
      <c r="D9" s="160"/>
      <c r="E9" s="168"/>
      <c r="F9" s="167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</row>
    <row r="10" spans="1:42" ht="23.25" x14ac:dyDescent="0.25">
      <c r="A10" s="163" t="s">
        <v>25</v>
      </c>
      <c r="B10" s="200">
        <v>30776.05</v>
      </c>
      <c r="C10" s="200"/>
      <c r="D10" s="191">
        <v>44531</v>
      </c>
      <c r="E10" s="168"/>
      <c r="F10" s="167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</row>
    <row r="11" spans="1:42" s="172" customFormat="1" ht="24.95" customHeight="1" x14ac:dyDescent="0.25">
      <c r="A11" s="169"/>
      <c r="B11" s="169"/>
      <c r="C11" s="169"/>
      <c r="D11" s="169"/>
      <c r="E11" s="169"/>
      <c r="F11" s="169"/>
      <c r="G11" s="169"/>
      <c r="H11" s="160"/>
      <c r="I11" s="170"/>
      <c r="J11" s="171"/>
      <c r="K11" s="171"/>
      <c r="L11" s="171"/>
      <c r="M11" s="171"/>
      <c r="N11" s="171"/>
      <c r="O11" s="160"/>
      <c r="P11" s="160"/>
      <c r="Q11" s="160"/>
      <c r="R11" s="160"/>
      <c r="S11" s="160"/>
      <c r="T11" s="160"/>
      <c r="U11" s="160"/>
    </row>
    <row r="12" spans="1:42" ht="39.950000000000003" customHeight="1" x14ac:dyDescent="0.25">
      <c r="A12" s="166" t="s">
        <v>107</v>
      </c>
      <c r="B12" s="173"/>
      <c r="C12" s="160"/>
      <c r="D12" s="160"/>
      <c r="E12" s="160"/>
      <c r="F12" s="160"/>
      <c r="G12" s="160"/>
      <c r="H12" s="160"/>
      <c r="I12" s="170"/>
      <c r="J12" s="171"/>
      <c r="K12" s="171"/>
      <c r="L12" s="171"/>
      <c r="M12" s="171"/>
      <c r="N12" s="171"/>
      <c r="O12" s="160"/>
      <c r="P12" s="160"/>
      <c r="Q12" s="160"/>
      <c r="R12" s="160"/>
      <c r="S12" s="160"/>
      <c r="T12" s="160"/>
      <c r="U12" s="160"/>
      <c r="Y12" s="174"/>
      <c r="Z12" s="174"/>
    </row>
    <row r="13" spans="1:42" ht="39" customHeight="1" x14ac:dyDescent="0.25">
      <c r="A13" s="160"/>
      <c r="B13" s="160"/>
      <c r="C13" s="201" t="s">
        <v>108</v>
      </c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Y13" s="174"/>
      <c r="Z13" s="174"/>
    </row>
    <row r="14" spans="1:42" ht="21" x14ac:dyDescent="0.25">
      <c r="A14" s="175"/>
      <c r="B14" s="176"/>
      <c r="C14" s="198" t="s">
        <v>109</v>
      </c>
      <c r="D14" s="198"/>
      <c r="E14" s="198"/>
      <c r="F14" s="198"/>
      <c r="G14" s="198"/>
      <c r="H14" s="198"/>
      <c r="I14" s="198"/>
      <c r="J14" s="198"/>
      <c r="K14" s="198"/>
      <c r="L14" s="177"/>
      <c r="M14" s="198" t="s">
        <v>110</v>
      </c>
      <c r="N14" s="198"/>
      <c r="O14" s="198"/>
      <c r="P14" s="198"/>
      <c r="Q14" s="198"/>
      <c r="R14" s="198"/>
      <c r="S14" s="198"/>
      <c r="T14" s="198"/>
      <c r="U14" s="198"/>
      <c r="Y14" s="174"/>
      <c r="Z14" s="174"/>
    </row>
    <row r="15" spans="1:42" ht="15.75" x14ac:dyDescent="0.25">
      <c r="A15" s="178"/>
      <c r="B15" s="169"/>
      <c r="C15" s="169"/>
      <c r="D15" s="169"/>
      <c r="E15" s="169"/>
      <c r="F15" s="199" t="s">
        <v>111</v>
      </c>
      <c r="G15" s="199"/>
      <c r="H15" s="199" t="s">
        <v>66</v>
      </c>
      <c r="I15" s="199"/>
      <c r="J15" s="199" t="s">
        <v>66</v>
      </c>
      <c r="K15" s="199"/>
      <c r="L15" s="169"/>
      <c r="M15" s="169"/>
      <c r="N15" s="169"/>
      <c r="O15" s="169"/>
      <c r="P15" s="199" t="s">
        <v>111</v>
      </c>
      <c r="Q15" s="199"/>
      <c r="R15" s="199" t="s">
        <v>66</v>
      </c>
      <c r="S15" s="199"/>
      <c r="T15" s="199" t="s">
        <v>66</v>
      </c>
      <c r="U15" s="199"/>
      <c r="Y15" s="174"/>
      <c r="Z15" s="174"/>
    </row>
    <row r="16" spans="1:42" ht="78.75" x14ac:dyDescent="0.25">
      <c r="A16" s="179" t="s">
        <v>42</v>
      </c>
      <c r="B16" s="179" t="s">
        <v>89</v>
      </c>
      <c r="C16" s="180" t="s">
        <v>45</v>
      </c>
      <c r="D16" s="181" t="s">
        <v>90</v>
      </c>
      <c r="E16" s="179" t="s">
        <v>91</v>
      </c>
      <c r="F16" s="180" t="s">
        <v>93</v>
      </c>
      <c r="G16" s="181" t="s">
        <v>112</v>
      </c>
      <c r="H16" s="180" t="s">
        <v>97</v>
      </c>
      <c r="I16" s="181" t="s">
        <v>98</v>
      </c>
      <c r="J16" s="180" t="s">
        <v>113</v>
      </c>
      <c r="K16" s="181" t="s">
        <v>100</v>
      </c>
      <c r="L16" s="169"/>
      <c r="M16" s="180" t="s">
        <v>45</v>
      </c>
      <c r="N16" s="181" t="s">
        <v>90</v>
      </c>
      <c r="O16" s="179" t="s">
        <v>91</v>
      </c>
      <c r="P16" s="180" t="s">
        <v>93</v>
      </c>
      <c r="Q16" s="181" t="s">
        <v>114</v>
      </c>
      <c r="R16" s="180" t="s">
        <v>97</v>
      </c>
      <c r="S16" s="181" t="s">
        <v>98</v>
      </c>
      <c r="T16" s="180" t="s">
        <v>115</v>
      </c>
      <c r="U16" s="181" t="s">
        <v>100</v>
      </c>
      <c r="Y16" s="174"/>
      <c r="Z16" s="174"/>
    </row>
    <row r="17" spans="1:26" ht="18.75" x14ac:dyDescent="0.25">
      <c r="A17" s="182">
        <v>1</v>
      </c>
      <c r="B17" s="183">
        <f>($B$9*A17)/B$8</f>
        <v>66.666666666666671</v>
      </c>
      <c r="C17" s="184">
        <v>10</v>
      </c>
      <c r="D17" s="184">
        <f>IF($B17&gt;([1]Hoja3!$B$5+[1]Hoja3!$B$13),[1]Hoja3!B$5,B17-C17)</f>
        <v>56.666666666666671</v>
      </c>
      <c r="E17" s="185">
        <f>IF((D17+C17-B17)&gt;0,0,D17+C17-B17)</f>
        <v>0</v>
      </c>
      <c r="F17" s="186">
        <f>IF(G17=0,0,-E17-G17)</f>
        <v>0</v>
      </c>
      <c r="G17" s="186">
        <f>IF($E17&gt;=0,0,IF(-$E17*Hoja3!B$8&gt;Hoja3!$B$6,Hoja3!$B$6,-$E17*Hoja3!$B$8))</f>
        <v>0</v>
      </c>
      <c r="H17" s="186">
        <f>C17+F17</f>
        <v>10</v>
      </c>
      <c r="I17" s="186">
        <f>D17+G17</f>
        <v>56.666666666666671</v>
      </c>
      <c r="J17" s="187">
        <f>H17*Hoja3!$B$10</f>
        <v>294061.40000000002</v>
      </c>
      <c r="K17" s="187">
        <f>I17*Hoja3!$B$10</f>
        <v>1666347.9333333333</v>
      </c>
      <c r="L17" s="160"/>
      <c r="M17" s="184">
        <f>C17+5</f>
        <v>15</v>
      </c>
      <c r="N17" s="184">
        <f>IF($B17&gt;([1]Hoja3!$B$5+[1]Hoja3!$B$14),[1]Hoja3!$B$5,B17-M17)</f>
        <v>51.666666666666671</v>
      </c>
      <c r="O17" s="185">
        <f>IF((N17+M17-B17)&gt;0,0,N17+M17-B17)</f>
        <v>0</v>
      </c>
      <c r="P17" s="186">
        <f>IF(Q17=0,0,-O17-Q17)</f>
        <v>0</v>
      </c>
      <c r="Q17" s="186">
        <f>IF($O17&gt;=0,0,IF(-$O17*Hoja3!B$9&gt;Hoja3!$B$6,Hoja3!$B$6,-$O17*Hoja3!$B$9))</f>
        <v>0</v>
      </c>
      <c r="R17" s="186">
        <f>M17+P17</f>
        <v>15</v>
      </c>
      <c r="S17" s="186">
        <f>N17+Q17</f>
        <v>51.666666666666671</v>
      </c>
      <c r="T17" s="187">
        <f>R17*Hoja3!$B$10</f>
        <v>441092.1</v>
      </c>
      <c r="U17" s="187">
        <f>S17*Hoja3!$B$10</f>
        <v>1519317.2333333334</v>
      </c>
      <c r="Y17" s="174"/>
      <c r="Z17" s="174"/>
    </row>
    <row r="18" spans="1:26" ht="18.75" x14ac:dyDescent="0.25">
      <c r="A18" s="182">
        <v>1.5</v>
      </c>
      <c r="B18" s="183">
        <f>($B$9*A18)/B$8</f>
        <v>100</v>
      </c>
      <c r="C18" s="184">
        <f>C17</f>
        <v>10</v>
      </c>
      <c r="D18" s="184">
        <f>IF($B18&gt;([1]Hoja3!$B$5+[1]Hoja3!$B$13),[1]Hoja3!B$5,B18-C18)</f>
        <v>90</v>
      </c>
      <c r="E18" s="185">
        <f t="shared" ref="E18:E35" si="0">IF((D18+C18-B18)&gt;0,0,D18+C18-B18)</f>
        <v>0</v>
      </c>
      <c r="F18" s="186">
        <f>IF(G18=0,0,-E18-G18)</f>
        <v>0</v>
      </c>
      <c r="G18" s="186">
        <f>IF($E18&gt;=0,0,IF(-$E18*Hoja3!B$8&gt;Hoja3!$B$6,Hoja3!$B$6,-$E18*Hoja3!$B$8))</f>
        <v>0</v>
      </c>
      <c r="H18" s="186">
        <f>C18+F18</f>
        <v>10</v>
      </c>
      <c r="I18" s="186">
        <f>D18+G18</f>
        <v>90</v>
      </c>
      <c r="J18" s="187">
        <f>H18*Hoja3!$B$10</f>
        <v>294061.40000000002</v>
      </c>
      <c r="K18" s="187">
        <f>I18*Hoja3!$B$10</f>
        <v>2646552.6</v>
      </c>
      <c r="L18" s="160"/>
      <c r="M18" s="184">
        <f>M17</f>
        <v>15</v>
      </c>
      <c r="N18" s="184">
        <f>IF($B18&gt;([1]Hoja3!$B$5+[1]Hoja3!$B$14),[1]Hoja3!$B$5,B18-M18)</f>
        <v>85</v>
      </c>
      <c r="O18" s="185">
        <f t="shared" ref="O18:O35" si="1">IF((N18+M18-B18)&gt;0,0,N18+M18-B18)</f>
        <v>0</v>
      </c>
      <c r="P18" s="186">
        <f>IF(Q18=0,0,-O18-Q18)</f>
        <v>0</v>
      </c>
      <c r="Q18" s="186">
        <f>IF($O18&gt;=0,0,IF(-$O18*Hoja3!B$9&gt;Hoja3!$B$6,Hoja3!$B$6,-$O18*Hoja3!$B$9))</f>
        <v>0</v>
      </c>
      <c r="R18" s="186">
        <f>M18+P18</f>
        <v>15</v>
      </c>
      <c r="S18" s="186">
        <f>N18+Q18</f>
        <v>85</v>
      </c>
      <c r="T18" s="187">
        <f>R18*Hoja3!$B$10</f>
        <v>441092.1</v>
      </c>
      <c r="U18" s="187">
        <f>S18*Hoja3!$B$10</f>
        <v>2499521.9</v>
      </c>
      <c r="V18" s="188"/>
      <c r="W18" s="188"/>
      <c r="X18" s="188"/>
      <c r="Y18" s="189"/>
      <c r="Z18" s="189"/>
    </row>
    <row r="19" spans="1:26" ht="18.75" x14ac:dyDescent="0.25">
      <c r="A19" s="182">
        <v>2</v>
      </c>
      <c r="B19" s="183">
        <f t="shared" ref="B19:B35" si="2">($B$9*A19)/B$8</f>
        <v>133.33333333333334</v>
      </c>
      <c r="C19" s="184">
        <f t="shared" ref="C19:C39" si="3">C18</f>
        <v>10</v>
      </c>
      <c r="D19" s="184">
        <f>IF($B19&gt;([1]Hoja3!$B$5+[1]Hoja3!$B$13),[1]Hoja3!B$5,B19-C19)</f>
        <v>123.33333333333334</v>
      </c>
      <c r="E19" s="185">
        <f t="shared" si="0"/>
        <v>0</v>
      </c>
      <c r="F19" s="186">
        <f t="shared" ref="F19:F35" si="4">IF(G19=0,0,-E19-G19)</f>
        <v>0</v>
      </c>
      <c r="G19" s="186">
        <f>IF($E19&gt;=0,0,IF(-$E19*Hoja3!B$8&gt;Hoja3!$B$6,Hoja3!$B$6,-$E19*Hoja3!$B$8))</f>
        <v>0</v>
      </c>
      <c r="H19" s="186">
        <f t="shared" ref="H19:H29" si="5">C19+F19</f>
        <v>10</v>
      </c>
      <c r="I19" s="186">
        <f t="shared" ref="I19:I29" si="6">D19+G19</f>
        <v>123.33333333333334</v>
      </c>
      <c r="J19" s="187">
        <f>H19*Hoja3!$B$10</f>
        <v>294061.40000000002</v>
      </c>
      <c r="K19" s="187">
        <f>I19*Hoja3!$B$10</f>
        <v>3626757.2666666671</v>
      </c>
      <c r="L19" s="160"/>
      <c r="M19" s="184">
        <f t="shared" ref="M19:M39" si="7">M18</f>
        <v>15</v>
      </c>
      <c r="N19" s="184">
        <f>IF($B19&gt;([1]Hoja3!$B$5+[1]Hoja3!$B$14),[1]Hoja3!$B$5,B19-M19)</f>
        <v>118.33333333333334</v>
      </c>
      <c r="O19" s="185">
        <f t="shared" si="1"/>
        <v>0</v>
      </c>
      <c r="P19" s="186">
        <f t="shared" ref="P19:P35" si="8">IF(Q19=0,0,-O19-Q19)</f>
        <v>0</v>
      </c>
      <c r="Q19" s="186">
        <f>IF($O19&gt;=0,0,IF(-$O19*Hoja3!B$9&gt;Hoja3!$B$6,Hoja3!$B$6,-$O19*Hoja3!$B$9))</f>
        <v>0</v>
      </c>
      <c r="R19" s="186">
        <f t="shared" ref="R19:R29" si="9">M19+P19</f>
        <v>15</v>
      </c>
      <c r="S19" s="186">
        <f t="shared" ref="S19:S29" si="10">N19+Q19</f>
        <v>118.33333333333334</v>
      </c>
      <c r="T19" s="187">
        <f>R19*Hoja3!$B$10</f>
        <v>441092.1</v>
      </c>
      <c r="U19" s="187">
        <f>S19*Hoja3!$B$10</f>
        <v>3479726.5666666669</v>
      </c>
      <c r="V19" s="188"/>
      <c r="W19" s="188"/>
      <c r="X19" s="188"/>
      <c r="Y19" s="189"/>
      <c r="Z19" s="189"/>
    </row>
    <row r="20" spans="1:26" ht="18.75" x14ac:dyDescent="0.25">
      <c r="A20" s="182">
        <v>2.5</v>
      </c>
      <c r="B20" s="183">
        <f t="shared" si="2"/>
        <v>166.66666666666666</v>
      </c>
      <c r="C20" s="184">
        <f t="shared" si="3"/>
        <v>10</v>
      </c>
      <c r="D20" s="184">
        <f>IF($B20&gt;([1]Hoja3!$B$5+[1]Hoja3!$B$13),[1]Hoja3!B$5,B20-C20)</f>
        <v>156.66666666666666</v>
      </c>
      <c r="E20" s="185">
        <f t="shared" si="0"/>
        <v>0</v>
      </c>
      <c r="F20" s="186">
        <f t="shared" si="4"/>
        <v>0</v>
      </c>
      <c r="G20" s="186">
        <f>IF($E20&gt;=0,0,IF(-$E20*Hoja3!B$8&gt;Hoja3!$B$6,Hoja3!$B$6,-$E20*Hoja3!$B$8))</f>
        <v>0</v>
      </c>
      <c r="H20" s="186">
        <f t="shared" si="5"/>
        <v>10</v>
      </c>
      <c r="I20" s="186">
        <f t="shared" si="6"/>
        <v>156.66666666666666</v>
      </c>
      <c r="J20" s="187">
        <f>H20*Hoja3!$B$10</f>
        <v>294061.40000000002</v>
      </c>
      <c r="K20" s="187">
        <f>I20*Hoja3!$B$10</f>
        <v>4606961.9333333327</v>
      </c>
      <c r="L20" s="160"/>
      <c r="M20" s="184">
        <f t="shared" si="7"/>
        <v>15</v>
      </c>
      <c r="N20" s="184">
        <f>IF($B20&gt;([1]Hoja3!$B$5+[1]Hoja3!$B$14),[1]Hoja3!$B$5,B20-M20)</f>
        <v>151.66666666666666</v>
      </c>
      <c r="O20" s="185">
        <f t="shared" si="1"/>
        <v>0</v>
      </c>
      <c r="P20" s="186">
        <f t="shared" si="8"/>
        <v>0</v>
      </c>
      <c r="Q20" s="186">
        <f>IF($O20&gt;=0,0,IF(-$O20*Hoja3!B$9&gt;Hoja3!$B$6,Hoja3!$B$6,-$O20*Hoja3!$B$9))</f>
        <v>0</v>
      </c>
      <c r="R20" s="186">
        <f t="shared" si="9"/>
        <v>15</v>
      </c>
      <c r="S20" s="186">
        <f t="shared" si="10"/>
        <v>151.66666666666666</v>
      </c>
      <c r="T20" s="187">
        <f>R20*Hoja3!$B$10</f>
        <v>441092.1</v>
      </c>
      <c r="U20" s="187">
        <f>S20*Hoja3!$B$10</f>
        <v>4459931.2333333334</v>
      </c>
      <c r="V20" s="188"/>
      <c r="W20" s="188"/>
      <c r="X20" s="188"/>
      <c r="Y20" s="189"/>
      <c r="Z20" s="189"/>
    </row>
    <row r="21" spans="1:26" ht="18.75" x14ac:dyDescent="0.25">
      <c r="A21" s="182">
        <v>3</v>
      </c>
      <c r="B21" s="183">
        <f t="shared" si="2"/>
        <v>200</v>
      </c>
      <c r="C21" s="184">
        <f t="shared" si="3"/>
        <v>10</v>
      </c>
      <c r="D21" s="184">
        <f>IF($B21&gt;([1]Hoja3!$B$5+[1]Hoja3!$B$13),[1]Hoja3!B$5,B21-C21)</f>
        <v>190</v>
      </c>
      <c r="E21" s="185">
        <f t="shared" si="0"/>
        <v>0</v>
      </c>
      <c r="F21" s="186">
        <f t="shared" si="4"/>
        <v>0</v>
      </c>
      <c r="G21" s="186">
        <f>IF($E21&gt;=0,0,IF(-$E21*Hoja3!B$8&gt;Hoja3!$B$6,Hoja3!$B$6,-$E21*Hoja3!$B$8))</f>
        <v>0</v>
      </c>
      <c r="H21" s="186">
        <f t="shared" si="5"/>
        <v>10</v>
      </c>
      <c r="I21" s="186">
        <f t="shared" si="6"/>
        <v>190</v>
      </c>
      <c r="J21" s="187">
        <f>H21*Hoja3!$B$10</f>
        <v>294061.40000000002</v>
      </c>
      <c r="K21" s="187">
        <f>I21*Hoja3!$B$10</f>
        <v>5587166.5999999996</v>
      </c>
      <c r="L21" s="160"/>
      <c r="M21" s="184">
        <f t="shared" si="7"/>
        <v>15</v>
      </c>
      <c r="N21" s="184">
        <f>IF($B21&gt;([1]Hoja3!$B$5+[1]Hoja3!$B$14),[1]Hoja3!$B$5,B21-M21)</f>
        <v>185</v>
      </c>
      <c r="O21" s="185">
        <f t="shared" si="1"/>
        <v>0</v>
      </c>
      <c r="P21" s="186">
        <f t="shared" si="8"/>
        <v>0</v>
      </c>
      <c r="Q21" s="186">
        <f>IF($O21&gt;=0,0,IF(-$O21*Hoja3!B$9&gt;Hoja3!$B$6,Hoja3!$B$6,-$O21*Hoja3!$B$9))</f>
        <v>0</v>
      </c>
      <c r="R21" s="186">
        <f t="shared" si="9"/>
        <v>15</v>
      </c>
      <c r="S21" s="186">
        <f t="shared" si="10"/>
        <v>185</v>
      </c>
      <c r="T21" s="187">
        <f>R21*Hoja3!$B$10</f>
        <v>441092.1</v>
      </c>
      <c r="U21" s="187">
        <f>S21*Hoja3!$B$10</f>
        <v>5440135.8999999994</v>
      </c>
      <c r="V21" s="188"/>
      <c r="W21" s="188"/>
      <c r="X21" s="188"/>
      <c r="Y21" s="189"/>
      <c r="Z21" s="189"/>
    </row>
    <row r="22" spans="1:26" ht="18.75" x14ac:dyDescent="0.25">
      <c r="A22" s="182">
        <v>3.5</v>
      </c>
      <c r="B22" s="183">
        <f t="shared" si="2"/>
        <v>233.33333333333334</v>
      </c>
      <c r="C22" s="184">
        <f t="shared" si="3"/>
        <v>10</v>
      </c>
      <c r="D22" s="184">
        <f>IF($B22&gt;([1]Hoja3!$B$5+[1]Hoja3!$B$13),[1]Hoja3!B$5,B22-C22)</f>
        <v>223.33333333333334</v>
      </c>
      <c r="E22" s="185">
        <f t="shared" si="0"/>
        <v>0</v>
      </c>
      <c r="F22" s="186">
        <f t="shared" si="4"/>
        <v>0</v>
      </c>
      <c r="G22" s="186">
        <f>IF($E22&gt;=0,0,IF(-$E22*Hoja3!B$8&gt;Hoja3!$B$6,Hoja3!$B$6,-$E22*Hoja3!$B$8))</f>
        <v>0</v>
      </c>
      <c r="H22" s="186">
        <f t="shared" si="5"/>
        <v>10</v>
      </c>
      <c r="I22" s="186">
        <f t="shared" si="6"/>
        <v>223.33333333333334</v>
      </c>
      <c r="J22" s="187">
        <f>H22*Hoja3!$B$10</f>
        <v>294061.40000000002</v>
      </c>
      <c r="K22" s="187">
        <f>I22*Hoja3!$B$10</f>
        <v>6567371.2666666666</v>
      </c>
      <c r="L22" s="160"/>
      <c r="M22" s="184">
        <f t="shared" si="7"/>
        <v>15</v>
      </c>
      <c r="N22" s="184">
        <f>IF($B22&gt;([1]Hoja3!$B$5+[1]Hoja3!$B$14),[1]Hoja3!$B$5,B22-M22)</f>
        <v>218.33333333333334</v>
      </c>
      <c r="O22" s="185">
        <f t="shared" si="1"/>
        <v>0</v>
      </c>
      <c r="P22" s="186">
        <f t="shared" si="8"/>
        <v>0</v>
      </c>
      <c r="Q22" s="186">
        <f>IF($O22&gt;=0,0,IF(-$O22*Hoja3!B$9&gt;Hoja3!$B$6,Hoja3!$B$6,-$O22*Hoja3!$B$9))</f>
        <v>0</v>
      </c>
      <c r="R22" s="186">
        <f t="shared" si="9"/>
        <v>15</v>
      </c>
      <c r="S22" s="186">
        <f t="shared" si="10"/>
        <v>218.33333333333334</v>
      </c>
      <c r="T22" s="187">
        <f>R22*Hoja3!$B$10</f>
        <v>441092.1</v>
      </c>
      <c r="U22" s="187">
        <f>S22*Hoja3!$B$10</f>
        <v>6420340.5666666664</v>
      </c>
      <c r="V22" s="188"/>
      <c r="W22" s="188"/>
      <c r="X22" s="188"/>
      <c r="Y22" s="189"/>
      <c r="Z22" s="189"/>
    </row>
    <row r="23" spans="1:26" ht="18.75" x14ac:dyDescent="0.25">
      <c r="A23" s="182">
        <v>4</v>
      </c>
      <c r="B23" s="183">
        <f t="shared" si="2"/>
        <v>266.66666666666669</v>
      </c>
      <c r="C23" s="184">
        <f t="shared" si="3"/>
        <v>10</v>
      </c>
      <c r="D23" s="184">
        <f>IF($B23&gt;([1]Hoja3!$B$5+[1]Hoja3!$B$13),[1]Hoja3!B$5,B23-C23)</f>
        <v>256.66666666666669</v>
      </c>
      <c r="E23" s="185">
        <f t="shared" si="0"/>
        <v>0</v>
      </c>
      <c r="F23" s="186">
        <f t="shared" si="4"/>
        <v>0</v>
      </c>
      <c r="G23" s="186">
        <f>IF($E23&gt;=0,0,IF(-$E23*Hoja3!B$8&gt;Hoja3!$B$6,Hoja3!$B$6,-$E23*Hoja3!$B$8))</f>
        <v>0</v>
      </c>
      <c r="H23" s="186">
        <f t="shared" si="5"/>
        <v>10</v>
      </c>
      <c r="I23" s="186">
        <f t="shared" si="6"/>
        <v>256.66666666666669</v>
      </c>
      <c r="J23" s="187">
        <f>H23*Hoja3!$B$10</f>
        <v>294061.40000000002</v>
      </c>
      <c r="K23" s="187">
        <f>I23*Hoja3!$B$10</f>
        <v>7547575.9333333336</v>
      </c>
      <c r="L23" s="160"/>
      <c r="M23" s="184">
        <f t="shared" si="7"/>
        <v>15</v>
      </c>
      <c r="N23" s="184">
        <f>IF($B23&gt;([1]Hoja3!$B$5+[1]Hoja3!$B$14),[1]Hoja3!$B$5,B23-M23)</f>
        <v>251.66666666666669</v>
      </c>
      <c r="O23" s="185">
        <f t="shared" si="1"/>
        <v>0</v>
      </c>
      <c r="P23" s="186">
        <f t="shared" si="8"/>
        <v>0</v>
      </c>
      <c r="Q23" s="186">
        <f>IF($O23&gt;=0,0,IF(-$O23*Hoja3!B$9&gt;Hoja3!$B$6,Hoja3!$B$6,-$O23*Hoja3!$B$9))</f>
        <v>0</v>
      </c>
      <c r="R23" s="186">
        <f t="shared" si="9"/>
        <v>15</v>
      </c>
      <c r="S23" s="186">
        <f t="shared" si="10"/>
        <v>251.66666666666669</v>
      </c>
      <c r="T23" s="187">
        <f>R23*Hoja3!$B$10</f>
        <v>441092.1</v>
      </c>
      <c r="U23" s="187">
        <f>S23*Hoja3!$B$10</f>
        <v>7400545.2333333334</v>
      </c>
      <c r="V23" s="188"/>
      <c r="W23" s="188"/>
      <c r="X23" s="188"/>
      <c r="Y23" s="189"/>
      <c r="Z23" s="189"/>
    </row>
    <row r="24" spans="1:26" ht="18.75" x14ac:dyDescent="0.25">
      <c r="A24" s="182">
        <v>4.5</v>
      </c>
      <c r="B24" s="183">
        <f t="shared" si="2"/>
        <v>300</v>
      </c>
      <c r="C24" s="184">
        <f t="shared" si="3"/>
        <v>10</v>
      </c>
      <c r="D24" s="184">
        <f>IF($B24&gt;([1]Hoja3!$B$5+[1]Hoja3!$B$13),[1]Hoja3!B$5,B24-C24)</f>
        <v>250</v>
      </c>
      <c r="E24" s="185">
        <f t="shared" si="0"/>
        <v>-40</v>
      </c>
      <c r="F24" s="186">
        <f t="shared" si="4"/>
        <v>8</v>
      </c>
      <c r="G24" s="186">
        <f>IF($E24&gt;=0,0,IF(-$E24*Hoja3!B$8&gt;Hoja3!$B$6,Hoja3!$B$6,-$E24*Hoja3!$B$8))</f>
        <v>32</v>
      </c>
      <c r="H24" s="186">
        <f t="shared" si="5"/>
        <v>18</v>
      </c>
      <c r="I24" s="186">
        <f t="shared" si="6"/>
        <v>282</v>
      </c>
      <c r="J24" s="187">
        <f>H24*Hoja3!$B$10</f>
        <v>529310.52</v>
      </c>
      <c r="K24" s="187">
        <f>I24*Hoja3!$B$10</f>
        <v>8292531.4799999995</v>
      </c>
      <c r="L24" s="160"/>
      <c r="M24" s="184">
        <f t="shared" si="7"/>
        <v>15</v>
      </c>
      <c r="N24" s="184">
        <f>IF($B24&gt;([1]Hoja3!$B$5+[1]Hoja3!$B$14),[1]Hoja3!$B$5,B24-M24)</f>
        <v>250</v>
      </c>
      <c r="O24" s="185">
        <f t="shared" si="1"/>
        <v>-35</v>
      </c>
      <c r="P24" s="186">
        <f t="shared" si="8"/>
        <v>8.75</v>
      </c>
      <c r="Q24" s="186">
        <f>IF($O24&gt;=0,0,IF(-$O24*Hoja3!B$9&gt;Hoja3!$B$6,Hoja3!$B$6,-$O24*Hoja3!$B$9))</f>
        <v>26.25</v>
      </c>
      <c r="R24" s="186">
        <f t="shared" si="9"/>
        <v>23.75</v>
      </c>
      <c r="S24" s="186">
        <f t="shared" si="10"/>
        <v>276.25</v>
      </c>
      <c r="T24" s="187">
        <f>R24*Hoja3!$B$10</f>
        <v>698395.82499999995</v>
      </c>
      <c r="U24" s="187">
        <f>S24*Hoja3!$B$10</f>
        <v>8123446.1749999998</v>
      </c>
      <c r="V24" s="188"/>
      <c r="W24" s="188"/>
      <c r="X24" s="188"/>
      <c r="Y24" s="189"/>
      <c r="Z24" s="189"/>
    </row>
    <row r="25" spans="1:26" ht="18.75" x14ac:dyDescent="0.25">
      <c r="A25" s="182">
        <v>5</v>
      </c>
      <c r="B25" s="183">
        <f t="shared" si="2"/>
        <v>333.33333333333331</v>
      </c>
      <c r="C25" s="184">
        <f t="shared" si="3"/>
        <v>10</v>
      </c>
      <c r="D25" s="184">
        <f>IF($B25&gt;([1]Hoja3!$B$5+[1]Hoja3!$B$13),[1]Hoja3!B$5,B25-C25)</f>
        <v>250</v>
      </c>
      <c r="E25" s="185">
        <f t="shared" si="0"/>
        <v>-73.333333333333314</v>
      </c>
      <c r="F25" s="186">
        <f t="shared" si="4"/>
        <v>14.666666666666657</v>
      </c>
      <c r="G25" s="186">
        <f>IF($E25&gt;=0,0,IF(-$E25*Hoja3!B$8&gt;Hoja3!$B$6,Hoja3!$B$6,-$E25*Hoja3!$B$8))</f>
        <v>58.666666666666657</v>
      </c>
      <c r="H25" s="186">
        <f t="shared" si="5"/>
        <v>24.666666666666657</v>
      </c>
      <c r="I25" s="186">
        <f t="shared" si="6"/>
        <v>308.66666666666663</v>
      </c>
      <c r="J25" s="187">
        <f>H25*Hoja3!$B$10</f>
        <v>725351.45333333302</v>
      </c>
      <c r="K25" s="187">
        <f>I25*Hoja3!$B$10</f>
        <v>9076695.2133333329</v>
      </c>
      <c r="L25" s="160"/>
      <c r="M25" s="184">
        <f t="shared" si="7"/>
        <v>15</v>
      </c>
      <c r="N25" s="184">
        <f>IF($B25&gt;([1]Hoja3!$B$5+[1]Hoja3!$B$14),[1]Hoja3!$B$5,B25-M25)</f>
        <v>250</v>
      </c>
      <c r="O25" s="185">
        <f t="shared" si="1"/>
        <v>-68.333333333333314</v>
      </c>
      <c r="P25" s="186">
        <f t="shared" si="8"/>
        <v>17.083333333333329</v>
      </c>
      <c r="Q25" s="186">
        <f>IF($O25&gt;=0,0,IF(-$O25*Hoja3!B$9&gt;Hoja3!$B$6,Hoja3!$B$6,-$O25*Hoja3!$B$9))</f>
        <v>51.249999999999986</v>
      </c>
      <c r="R25" s="186">
        <f t="shared" si="9"/>
        <v>32.083333333333329</v>
      </c>
      <c r="S25" s="186">
        <f t="shared" si="10"/>
        <v>301.25</v>
      </c>
      <c r="T25" s="187">
        <f>R25*Hoja3!$B$10</f>
        <v>943446.99166666646</v>
      </c>
      <c r="U25" s="187">
        <f>S25*Hoja3!$B$10</f>
        <v>8858599.6750000007</v>
      </c>
      <c r="V25" s="188"/>
      <c r="W25" s="188"/>
      <c r="X25" s="188"/>
      <c r="Y25" s="189"/>
      <c r="Z25" s="189"/>
    </row>
    <row r="26" spans="1:26" ht="18.75" x14ac:dyDescent="0.25">
      <c r="A26" s="182">
        <v>5.5</v>
      </c>
      <c r="B26" s="183">
        <f t="shared" si="2"/>
        <v>366.66666666666669</v>
      </c>
      <c r="C26" s="184">
        <f t="shared" si="3"/>
        <v>10</v>
      </c>
      <c r="D26" s="184">
        <f>IF($B26&gt;([1]Hoja3!$B$5+[1]Hoja3!$B$13),[1]Hoja3!B$5,B26-C26)</f>
        <v>250</v>
      </c>
      <c r="E26" s="185">
        <f t="shared" si="0"/>
        <v>-106.66666666666669</v>
      </c>
      <c r="F26" s="186">
        <f t="shared" si="4"/>
        <v>21.333333333333329</v>
      </c>
      <c r="G26" s="186">
        <f>IF($E26&gt;=0,0,IF(-$E26*Hoja3!B$8&gt;Hoja3!$B$6,Hoja3!$B$6,-$E26*Hoja3!$B$8))</f>
        <v>85.333333333333357</v>
      </c>
      <c r="H26" s="186">
        <f t="shared" si="5"/>
        <v>31.333333333333329</v>
      </c>
      <c r="I26" s="186">
        <f t="shared" si="6"/>
        <v>335.33333333333337</v>
      </c>
      <c r="J26" s="187">
        <f>H26*Hoja3!$B$10</f>
        <v>921392.38666666648</v>
      </c>
      <c r="K26" s="187">
        <f>I26*Hoja3!$B$10</f>
        <v>9860858.9466666672</v>
      </c>
      <c r="L26" s="160"/>
      <c r="M26" s="184">
        <f t="shared" si="7"/>
        <v>15</v>
      </c>
      <c r="N26" s="184">
        <f>IF($B26&gt;([1]Hoja3!$B$5+[1]Hoja3!$B$14),[1]Hoja3!$B$5,B26-M26)</f>
        <v>250</v>
      </c>
      <c r="O26" s="185">
        <f t="shared" si="1"/>
        <v>-101.66666666666669</v>
      </c>
      <c r="P26" s="186">
        <f t="shared" si="8"/>
        <v>25.416666666666671</v>
      </c>
      <c r="Q26" s="186">
        <f>IF($O26&gt;=0,0,IF(-$O26*Hoja3!B$9&gt;Hoja3!$B$6,Hoja3!$B$6,-$O26*Hoja3!$B$9))</f>
        <v>76.250000000000014</v>
      </c>
      <c r="R26" s="186">
        <f t="shared" si="9"/>
        <v>40.416666666666671</v>
      </c>
      <c r="S26" s="186">
        <f t="shared" si="10"/>
        <v>326.25</v>
      </c>
      <c r="T26" s="187">
        <f>R26*Hoja3!$B$10</f>
        <v>1188498.1583333334</v>
      </c>
      <c r="U26" s="187">
        <f>S26*Hoja3!$B$10</f>
        <v>9593753.1749999989</v>
      </c>
      <c r="V26" s="188"/>
      <c r="W26" s="188"/>
      <c r="X26" s="188"/>
      <c r="Y26" s="189"/>
      <c r="Z26" s="189"/>
    </row>
    <row r="27" spans="1:26" ht="18.75" x14ac:dyDescent="0.25">
      <c r="A27" s="182">
        <v>6</v>
      </c>
      <c r="B27" s="183">
        <f t="shared" si="2"/>
        <v>400</v>
      </c>
      <c r="C27" s="184">
        <f t="shared" si="3"/>
        <v>10</v>
      </c>
      <c r="D27" s="184">
        <f>IF($B27&gt;([1]Hoja3!$B$5+[1]Hoja3!$B$13),[1]Hoja3!B$5,B27-C27)</f>
        <v>250</v>
      </c>
      <c r="E27" s="185">
        <f t="shared" si="0"/>
        <v>-140</v>
      </c>
      <c r="F27" s="186">
        <f t="shared" si="4"/>
        <v>28</v>
      </c>
      <c r="G27" s="186">
        <f>IF($E27&gt;=0,0,IF(-$E27*Hoja3!B$8&gt;Hoja3!$B$6,Hoja3!$B$6,-$E27*Hoja3!$B$8))</f>
        <v>112</v>
      </c>
      <c r="H27" s="186">
        <f t="shared" si="5"/>
        <v>38</v>
      </c>
      <c r="I27" s="186">
        <f t="shared" si="6"/>
        <v>362</v>
      </c>
      <c r="J27" s="187">
        <f>H27*Hoja3!$B$10</f>
        <v>1117433.32</v>
      </c>
      <c r="K27" s="187">
        <f>I27*Hoja3!$B$10</f>
        <v>10645022.68</v>
      </c>
      <c r="L27" s="160"/>
      <c r="M27" s="184">
        <f t="shared" si="7"/>
        <v>15</v>
      </c>
      <c r="N27" s="184">
        <f>IF($B27&gt;([1]Hoja3!$B$5+[1]Hoja3!$B$14),[1]Hoja3!$B$5,B27-M27)</f>
        <v>250</v>
      </c>
      <c r="O27" s="185">
        <f t="shared" si="1"/>
        <v>-135</v>
      </c>
      <c r="P27" s="186">
        <f t="shared" si="8"/>
        <v>33.75</v>
      </c>
      <c r="Q27" s="186">
        <f>IF($O27&gt;=0,0,IF(-$O27*Hoja3!B$9&gt;Hoja3!$B$6,Hoja3!$B$6,-$O27*Hoja3!$B$9))</f>
        <v>101.25</v>
      </c>
      <c r="R27" s="186">
        <f t="shared" si="9"/>
        <v>48.75</v>
      </c>
      <c r="S27" s="186">
        <f t="shared" si="10"/>
        <v>351.25</v>
      </c>
      <c r="T27" s="187">
        <f>R27*Hoja3!$B$10</f>
        <v>1433549.325</v>
      </c>
      <c r="U27" s="187">
        <f>S27*Hoja3!$B$10</f>
        <v>10328906.674999999</v>
      </c>
      <c r="V27" s="188"/>
      <c r="W27" s="188"/>
      <c r="X27" s="188"/>
      <c r="Y27" s="189"/>
      <c r="Z27" s="189"/>
    </row>
    <row r="28" spans="1:26" ht="18.75" x14ac:dyDescent="0.25">
      <c r="A28" s="182">
        <v>6.5</v>
      </c>
      <c r="B28" s="183">
        <f t="shared" si="2"/>
        <v>433.33333333333331</v>
      </c>
      <c r="C28" s="184">
        <f t="shared" si="3"/>
        <v>10</v>
      </c>
      <c r="D28" s="184">
        <f>IF($B28&gt;([1]Hoja3!$B$5+[1]Hoja3!$B$13),[1]Hoja3!B$5,B28-C28)</f>
        <v>250</v>
      </c>
      <c r="E28" s="185">
        <f t="shared" si="0"/>
        <v>-173.33333333333331</v>
      </c>
      <c r="F28" s="186">
        <f t="shared" si="4"/>
        <v>34.666666666666657</v>
      </c>
      <c r="G28" s="186">
        <f>IF($E28&gt;=0,0,IF(-$E28*Hoja3!B$8&gt;Hoja3!$B$6,Hoja3!$B$6,-$E28*Hoja3!$B$8))</f>
        <v>138.66666666666666</v>
      </c>
      <c r="H28" s="186">
        <f t="shared" si="5"/>
        <v>44.666666666666657</v>
      </c>
      <c r="I28" s="186">
        <f t="shared" si="6"/>
        <v>388.66666666666663</v>
      </c>
      <c r="J28" s="187">
        <f>H28*Hoja3!$B$10</f>
        <v>1313474.2533333329</v>
      </c>
      <c r="K28" s="187">
        <f>I28*Hoja3!$B$10</f>
        <v>11429186.413333332</v>
      </c>
      <c r="L28" s="160"/>
      <c r="M28" s="184">
        <f t="shared" si="7"/>
        <v>15</v>
      </c>
      <c r="N28" s="184">
        <f>IF($B28&gt;([1]Hoja3!$B$5+[1]Hoja3!$B$14),[1]Hoja3!$B$5,B28-M28)</f>
        <v>250</v>
      </c>
      <c r="O28" s="185">
        <f t="shared" si="1"/>
        <v>-168.33333333333331</v>
      </c>
      <c r="P28" s="186">
        <f t="shared" si="8"/>
        <v>42.083333333333329</v>
      </c>
      <c r="Q28" s="186">
        <f>IF($O28&gt;=0,0,IF(-$O28*Hoja3!B$9&gt;Hoja3!$B$6,Hoja3!$B$6,-$O28*Hoja3!$B$9))</f>
        <v>126.24999999999999</v>
      </c>
      <c r="R28" s="186">
        <f t="shared" si="9"/>
        <v>57.083333333333329</v>
      </c>
      <c r="S28" s="186">
        <f t="shared" si="10"/>
        <v>376.25</v>
      </c>
      <c r="T28" s="187">
        <f>R28*Hoja3!$B$10</f>
        <v>1678600.4916666665</v>
      </c>
      <c r="U28" s="187">
        <f>S28*Hoja3!$B$10</f>
        <v>11064060.174999999</v>
      </c>
      <c r="V28" s="188"/>
      <c r="W28" s="188"/>
      <c r="X28" s="188"/>
      <c r="Y28" s="189"/>
      <c r="Z28" s="189"/>
    </row>
    <row r="29" spans="1:26" ht="18.75" x14ac:dyDescent="0.25">
      <c r="A29" s="182">
        <v>7</v>
      </c>
      <c r="B29" s="183">
        <f t="shared" si="2"/>
        <v>466.66666666666669</v>
      </c>
      <c r="C29" s="184">
        <f t="shared" si="3"/>
        <v>10</v>
      </c>
      <c r="D29" s="184">
        <f>IF($B29&gt;([1]Hoja3!$B$5+[1]Hoja3!$B$13),[1]Hoja3!B$5,B29-C29)</f>
        <v>250</v>
      </c>
      <c r="E29" s="185">
        <f t="shared" si="0"/>
        <v>-206.66666666666669</v>
      </c>
      <c r="F29" s="186">
        <f t="shared" si="4"/>
        <v>41.333333333333314</v>
      </c>
      <c r="G29" s="186">
        <f>IF($E29&gt;=0,0,IF(-$E29*Hoja3!B$8&gt;Hoja3!$B$6,Hoja3!$B$6,-$E29*Hoja3!$B$8))</f>
        <v>165.33333333333337</v>
      </c>
      <c r="H29" s="186">
        <f t="shared" si="5"/>
        <v>51.333333333333314</v>
      </c>
      <c r="I29" s="186">
        <f t="shared" si="6"/>
        <v>415.33333333333337</v>
      </c>
      <c r="J29" s="187">
        <f>H29*Hoja3!$B$10</f>
        <v>1509515.1866666661</v>
      </c>
      <c r="K29" s="187">
        <f>I29*Hoja3!$B$10</f>
        <v>12213350.146666668</v>
      </c>
      <c r="L29" s="160"/>
      <c r="M29" s="184">
        <f t="shared" si="7"/>
        <v>15</v>
      </c>
      <c r="N29" s="184">
        <f>IF($B29&gt;([1]Hoja3!$B$5+[1]Hoja3!$B$14),[1]Hoja3!$B$5,B29-M29)</f>
        <v>250</v>
      </c>
      <c r="O29" s="185">
        <f t="shared" si="1"/>
        <v>-201.66666666666669</v>
      </c>
      <c r="P29" s="186">
        <f t="shared" si="8"/>
        <v>50.416666666666686</v>
      </c>
      <c r="Q29" s="186">
        <f>IF($O29&gt;=0,0,IF(-$O29*Hoja3!B$9&gt;Hoja3!$B$6,Hoja3!$B$6,-$O29*Hoja3!$B$9))</f>
        <v>151.25</v>
      </c>
      <c r="R29" s="186">
        <f t="shared" si="9"/>
        <v>65.416666666666686</v>
      </c>
      <c r="S29" s="186">
        <f t="shared" si="10"/>
        <v>401.25</v>
      </c>
      <c r="T29" s="187">
        <f>R29*Hoja3!$B$10</f>
        <v>1923651.6583333339</v>
      </c>
      <c r="U29" s="187">
        <f>S29*Hoja3!$B$10</f>
        <v>11799213.674999999</v>
      </c>
      <c r="V29" s="188"/>
      <c r="W29" s="188"/>
      <c r="X29" s="188"/>
      <c r="Y29" s="189"/>
      <c r="Z29" s="189"/>
    </row>
    <row r="30" spans="1:26" ht="18.75" x14ac:dyDescent="0.25">
      <c r="A30" s="182">
        <v>7.5</v>
      </c>
      <c r="B30" s="183">
        <f t="shared" si="2"/>
        <v>500</v>
      </c>
      <c r="C30" s="184">
        <f t="shared" si="3"/>
        <v>10</v>
      </c>
      <c r="D30" s="184">
        <f>IF($B30&gt;([1]Hoja3!$B$5+[1]Hoja3!$B$13),[1]Hoja3!B$5,B30-C30)</f>
        <v>250</v>
      </c>
      <c r="E30" s="185">
        <f t="shared" si="0"/>
        <v>-240</v>
      </c>
      <c r="F30" s="186">
        <f t="shared" si="4"/>
        <v>48</v>
      </c>
      <c r="G30" s="186">
        <f>IF($E30&gt;=0,0,IF(-$E30*Hoja3!B$8&gt;Hoja3!$B$6,Hoja3!$B$6,-$E30*Hoja3!$B$8))</f>
        <v>192</v>
      </c>
      <c r="H30" s="186">
        <f t="shared" ref="H30:H39" si="11">C30+F30</f>
        <v>58</v>
      </c>
      <c r="I30" s="186">
        <f t="shared" ref="I30:I39" si="12">D30+G30</f>
        <v>442</v>
      </c>
      <c r="J30" s="187">
        <f>H30*Hoja3!$B$10</f>
        <v>1705556.1199999999</v>
      </c>
      <c r="K30" s="187">
        <f>I30*Hoja3!$B$10</f>
        <v>12997513.879999999</v>
      </c>
      <c r="L30" s="160"/>
      <c r="M30" s="184">
        <f t="shared" si="7"/>
        <v>15</v>
      </c>
      <c r="N30" s="184">
        <f>IF($B30&gt;([1]Hoja3!$B$5+[1]Hoja3!$B$14),[1]Hoja3!$B$5,B30-M30)</f>
        <v>250</v>
      </c>
      <c r="O30" s="185">
        <f t="shared" si="1"/>
        <v>-235</v>
      </c>
      <c r="P30" s="186">
        <f t="shared" si="8"/>
        <v>58.75</v>
      </c>
      <c r="Q30" s="186">
        <f>IF($O30&gt;=0,0,IF(-$O30*Hoja3!B$9&gt;Hoja3!$B$6,Hoja3!$B$6,-$O30*Hoja3!$B$9))</f>
        <v>176.25</v>
      </c>
      <c r="R30" s="186">
        <f t="shared" ref="R30:R39" si="13">M30+P30</f>
        <v>73.75</v>
      </c>
      <c r="S30" s="186">
        <f t="shared" ref="S30:S39" si="14">N30+Q30</f>
        <v>426.25</v>
      </c>
      <c r="T30" s="187">
        <f>R30*Hoja3!$B$10</f>
        <v>2168702.8250000002</v>
      </c>
      <c r="U30" s="187">
        <f>S30*Hoja3!$B$10</f>
        <v>12534367.174999999</v>
      </c>
      <c r="V30" s="188"/>
      <c r="W30" s="188"/>
      <c r="X30" s="188"/>
      <c r="Y30" s="189"/>
      <c r="Z30" s="189"/>
    </row>
    <row r="31" spans="1:26" ht="18.75" x14ac:dyDescent="0.25">
      <c r="A31" s="182">
        <v>8</v>
      </c>
      <c r="B31" s="183">
        <f t="shared" si="2"/>
        <v>533.33333333333337</v>
      </c>
      <c r="C31" s="184">
        <f t="shared" si="3"/>
        <v>10</v>
      </c>
      <c r="D31" s="184">
        <f>IF($B31&gt;([1]Hoja3!$B$5+[1]Hoja3!$B$13),[1]Hoja3!B$5,B31-C31)</f>
        <v>250</v>
      </c>
      <c r="E31" s="185">
        <f t="shared" si="0"/>
        <v>-273.33333333333337</v>
      </c>
      <c r="F31" s="186">
        <f t="shared" si="4"/>
        <v>54.666666666666657</v>
      </c>
      <c r="G31" s="186">
        <f>IF($E31&gt;=0,0,IF(-$E31*Hoja3!B$8&gt;Hoja3!$B$6,Hoja3!$B$6,-$E31*Hoja3!$B$8))</f>
        <v>218.66666666666671</v>
      </c>
      <c r="H31" s="186">
        <f t="shared" si="11"/>
        <v>64.666666666666657</v>
      </c>
      <c r="I31" s="186">
        <f t="shared" si="12"/>
        <v>468.66666666666674</v>
      </c>
      <c r="J31" s="187">
        <f>H31*Hoja3!$B$10</f>
        <v>1901597.053333333</v>
      </c>
      <c r="K31" s="187">
        <f>I31*Hoja3!$B$10</f>
        <v>13781677.613333335</v>
      </c>
      <c r="L31" s="160"/>
      <c r="M31" s="184">
        <f t="shared" si="7"/>
        <v>15</v>
      </c>
      <c r="N31" s="184">
        <f>IF($B31&gt;([1]Hoja3!$B$5+[1]Hoja3!$B$14),[1]Hoja3!$B$5,B31-M31)</f>
        <v>250</v>
      </c>
      <c r="O31" s="185">
        <f t="shared" si="1"/>
        <v>-268.33333333333337</v>
      </c>
      <c r="P31" s="186">
        <f t="shared" si="8"/>
        <v>67.083333333333343</v>
      </c>
      <c r="Q31" s="186">
        <f>IF($O31&gt;=0,0,IF(-$O31*Hoja3!B$9&gt;Hoja3!$B$6,Hoja3!$B$6,-$O31*Hoja3!$B$9))</f>
        <v>201.25000000000003</v>
      </c>
      <c r="R31" s="186">
        <f t="shared" si="13"/>
        <v>82.083333333333343</v>
      </c>
      <c r="S31" s="186">
        <f t="shared" si="14"/>
        <v>451.25</v>
      </c>
      <c r="T31" s="187">
        <f>R31*Hoja3!$B$10</f>
        <v>2413753.9916666667</v>
      </c>
      <c r="U31" s="187">
        <f>S31*Hoja3!$B$10</f>
        <v>13269520.674999999</v>
      </c>
      <c r="V31" s="188"/>
      <c r="W31" s="188"/>
      <c r="X31" s="188"/>
      <c r="Y31" s="189"/>
      <c r="Z31" s="189"/>
    </row>
    <row r="32" spans="1:26" ht="18.75" x14ac:dyDescent="0.25">
      <c r="A32" s="182">
        <v>8.5</v>
      </c>
      <c r="B32" s="183">
        <f t="shared" si="2"/>
        <v>566.66666666666663</v>
      </c>
      <c r="C32" s="184">
        <f t="shared" si="3"/>
        <v>10</v>
      </c>
      <c r="D32" s="184">
        <f>IF($B32&gt;([1]Hoja3!$B$5+[1]Hoja3!$B$13),[1]Hoja3!B$5,B32-C32)</f>
        <v>250</v>
      </c>
      <c r="E32" s="185">
        <f t="shared" si="0"/>
        <v>-306.66666666666663</v>
      </c>
      <c r="F32" s="186">
        <f t="shared" si="4"/>
        <v>61.333333333333314</v>
      </c>
      <c r="G32" s="186">
        <f>IF($E32&gt;=0,0,IF(-$E32*Hoja3!B$8&gt;Hoja3!$B$6,Hoja3!$B$6,-$E32*Hoja3!$B$8))</f>
        <v>245.33333333333331</v>
      </c>
      <c r="H32" s="186">
        <f t="shared" si="11"/>
        <v>71.333333333333314</v>
      </c>
      <c r="I32" s="186">
        <f t="shared" si="12"/>
        <v>495.33333333333331</v>
      </c>
      <c r="J32" s="187">
        <f>H32*Hoja3!$B$10</f>
        <v>2097637.9866666659</v>
      </c>
      <c r="K32" s="187">
        <f>I32*Hoja3!$B$10</f>
        <v>14565841.346666666</v>
      </c>
      <c r="L32" s="160"/>
      <c r="M32" s="184">
        <f t="shared" si="7"/>
        <v>15</v>
      </c>
      <c r="N32" s="184">
        <f>IF($B32&gt;([1]Hoja3!$B$5+[1]Hoja3!$B$14),[1]Hoja3!$B$5,B32-M32)</f>
        <v>250</v>
      </c>
      <c r="O32" s="185">
        <f t="shared" si="1"/>
        <v>-301.66666666666663</v>
      </c>
      <c r="P32" s="186">
        <f t="shared" si="8"/>
        <v>75.416666666666657</v>
      </c>
      <c r="Q32" s="186">
        <f>IF($O32&gt;=0,0,IF(-$O32*Hoja3!B$9&gt;Hoja3!$B$6,Hoja3!$B$6,-$O32*Hoja3!$B$9))</f>
        <v>226.24999999999997</v>
      </c>
      <c r="R32" s="186">
        <f t="shared" si="13"/>
        <v>90.416666666666657</v>
      </c>
      <c r="S32" s="186">
        <f t="shared" si="14"/>
        <v>476.25</v>
      </c>
      <c r="T32" s="187">
        <f>R32*Hoja3!$B$10</f>
        <v>2658805.1583333332</v>
      </c>
      <c r="U32" s="187">
        <f>S32*Hoja3!$B$10</f>
        <v>14004674.174999999</v>
      </c>
      <c r="V32" s="188"/>
      <c r="W32" s="188"/>
      <c r="X32" s="188"/>
      <c r="Y32" s="189"/>
      <c r="Z32" s="189"/>
    </row>
    <row r="33" spans="1:26" ht="18.75" x14ac:dyDescent="0.25">
      <c r="A33" s="182">
        <v>9</v>
      </c>
      <c r="B33" s="183">
        <f t="shared" si="2"/>
        <v>600</v>
      </c>
      <c r="C33" s="184">
        <f t="shared" si="3"/>
        <v>10</v>
      </c>
      <c r="D33" s="184">
        <f>IF($B33&gt;([1]Hoja3!$B$5+[1]Hoja3!$B$13),[1]Hoja3!B$5,B33-C33)</f>
        <v>250</v>
      </c>
      <c r="E33" s="185">
        <f t="shared" si="0"/>
        <v>-340</v>
      </c>
      <c r="F33" s="186">
        <f t="shared" si="4"/>
        <v>68</v>
      </c>
      <c r="G33" s="186">
        <f>IF($E33&gt;=0,0,IF(-$E33*Hoja3!B$8&gt;Hoja3!$B$6,Hoja3!$B$6,-$E33*Hoja3!$B$8))</f>
        <v>272</v>
      </c>
      <c r="H33" s="186">
        <f t="shared" si="11"/>
        <v>78</v>
      </c>
      <c r="I33" s="186">
        <f t="shared" si="12"/>
        <v>522</v>
      </c>
      <c r="J33" s="187">
        <f>H33*Hoja3!$B$10</f>
        <v>2293678.92</v>
      </c>
      <c r="K33" s="187">
        <f>I33*Hoja3!$B$10</f>
        <v>15350005.08</v>
      </c>
      <c r="L33" s="160"/>
      <c r="M33" s="184">
        <f t="shared" si="7"/>
        <v>15</v>
      </c>
      <c r="N33" s="184">
        <f>IF($B33&gt;([1]Hoja3!$B$5+[1]Hoja3!$B$14),[1]Hoja3!$B$5,B33-M33)</f>
        <v>250</v>
      </c>
      <c r="O33" s="185">
        <f t="shared" si="1"/>
        <v>-335</v>
      </c>
      <c r="P33" s="186">
        <f t="shared" si="8"/>
        <v>83.75</v>
      </c>
      <c r="Q33" s="186">
        <f>IF($O33&gt;=0,0,IF(-$O33*Hoja3!B$9&gt;Hoja3!$B$6,Hoja3!$B$6,-$O33*Hoja3!$B$9))</f>
        <v>251.25</v>
      </c>
      <c r="R33" s="186">
        <f t="shared" si="13"/>
        <v>98.75</v>
      </c>
      <c r="S33" s="186">
        <f t="shared" si="14"/>
        <v>501.25</v>
      </c>
      <c r="T33" s="187">
        <f>R33*Hoja3!$B$10</f>
        <v>2903856.3249999997</v>
      </c>
      <c r="U33" s="187">
        <f>S33*Hoja3!$B$10</f>
        <v>14739827.674999999</v>
      </c>
      <c r="V33" s="188"/>
      <c r="W33" s="188"/>
      <c r="X33" s="188"/>
      <c r="Y33" s="189"/>
      <c r="Z33" s="189"/>
    </row>
    <row r="34" spans="1:26" ht="18.75" x14ac:dyDescent="0.25">
      <c r="A34" s="182">
        <v>9.5</v>
      </c>
      <c r="B34" s="183">
        <f t="shared" si="2"/>
        <v>633.33333333333337</v>
      </c>
      <c r="C34" s="184">
        <f t="shared" si="3"/>
        <v>10</v>
      </c>
      <c r="D34" s="184">
        <f>IF($B34&gt;([1]Hoja3!$B$5+[1]Hoja3!$B$13),[1]Hoja3!B$5,B34-C34)</f>
        <v>250</v>
      </c>
      <c r="E34" s="185">
        <f t="shared" si="0"/>
        <v>-373.33333333333337</v>
      </c>
      <c r="F34" s="186">
        <f t="shared" si="4"/>
        <v>74.666666666666686</v>
      </c>
      <c r="G34" s="186">
        <f>IF($E34&gt;=0,0,IF(-$E34*Hoja3!B$8&gt;Hoja3!$B$6,Hoja3!$B$6,-$E34*Hoja3!$B$8))</f>
        <v>298.66666666666669</v>
      </c>
      <c r="H34" s="186">
        <f t="shared" si="11"/>
        <v>84.666666666666686</v>
      </c>
      <c r="I34" s="186">
        <f t="shared" si="12"/>
        <v>548.66666666666674</v>
      </c>
      <c r="J34" s="187">
        <f>H34*Hoja3!$B$10</f>
        <v>2489719.853333334</v>
      </c>
      <c r="K34" s="187">
        <f>I34*Hoja3!$B$10</f>
        <v>16134168.813333334</v>
      </c>
      <c r="L34" s="160"/>
      <c r="M34" s="184">
        <f t="shared" si="7"/>
        <v>15</v>
      </c>
      <c r="N34" s="184">
        <f>IF($B34&gt;([1]Hoja3!$B$5+[1]Hoja3!$B$14),[1]Hoja3!$B$5,B34-M34)</f>
        <v>250</v>
      </c>
      <c r="O34" s="185">
        <f t="shared" si="1"/>
        <v>-368.33333333333337</v>
      </c>
      <c r="P34" s="186">
        <f t="shared" si="8"/>
        <v>92.083333333333371</v>
      </c>
      <c r="Q34" s="186">
        <f>IF($O34&gt;=0,0,IF(-$O34*Hoja3!B$9&gt;Hoja3!$B$6,Hoja3!$B$6,-$O34*Hoja3!$B$9))</f>
        <v>276.25</v>
      </c>
      <c r="R34" s="186">
        <f t="shared" si="13"/>
        <v>107.08333333333337</v>
      </c>
      <c r="S34" s="186">
        <f t="shared" si="14"/>
        <v>526.25</v>
      </c>
      <c r="T34" s="187">
        <f>R34*Hoja3!$B$10</f>
        <v>3148907.4916666676</v>
      </c>
      <c r="U34" s="187">
        <f>S34*Hoja3!$B$10</f>
        <v>15474981.174999999</v>
      </c>
      <c r="V34" s="188"/>
      <c r="W34" s="188"/>
      <c r="X34" s="188"/>
      <c r="Y34" s="189"/>
      <c r="Z34" s="189"/>
    </row>
    <row r="35" spans="1:26" ht="18.75" x14ac:dyDescent="0.25">
      <c r="A35" s="182">
        <v>10</v>
      </c>
      <c r="B35" s="183">
        <f t="shared" si="2"/>
        <v>666.66666666666663</v>
      </c>
      <c r="C35" s="184">
        <f t="shared" si="3"/>
        <v>10</v>
      </c>
      <c r="D35" s="184">
        <f>IF($B35&gt;([1]Hoja3!$B$5+[1]Hoja3!$B$13),[1]Hoja3!B$5,B35-C35)</f>
        <v>250</v>
      </c>
      <c r="E35" s="185">
        <f t="shared" si="0"/>
        <v>-406.66666666666663</v>
      </c>
      <c r="F35" s="186">
        <f t="shared" si="4"/>
        <v>81.333333333333314</v>
      </c>
      <c r="G35" s="186">
        <f>IF($E35&gt;=0,0,IF(-$E35*Hoja3!B$8&gt;Hoja3!$B$6,Hoja3!$B$6,-$E35*Hoja3!$B$8))</f>
        <v>325.33333333333331</v>
      </c>
      <c r="H35" s="186">
        <f t="shared" si="11"/>
        <v>91.333333333333314</v>
      </c>
      <c r="I35" s="186">
        <f t="shared" si="12"/>
        <v>575.33333333333326</v>
      </c>
      <c r="J35" s="187">
        <f>H35*Hoja3!$B$10</f>
        <v>2685760.7866666662</v>
      </c>
      <c r="K35" s="187">
        <f>I35*Hoja3!$B$10</f>
        <v>16918332.546666663</v>
      </c>
      <c r="L35" s="160"/>
      <c r="M35" s="184">
        <f t="shared" si="7"/>
        <v>15</v>
      </c>
      <c r="N35" s="184">
        <f>IF($B35&gt;([1]Hoja3!$B$5+[1]Hoja3!$B$14),[1]Hoja3!$B$5,B35-M35)</f>
        <v>250</v>
      </c>
      <c r="O35" s="185">
        <f t="shared" si="1"/>
        <v>-401.66666666666663</v>
      </c>
      <c r="P35" s="186">
        <f t="shared" si="8"/>
        <v>100.41666666666663</v>
      </c>
      <c r="Q35" s="186">
        <f>IF($O35&gt;=0,0,IF(-$O35*Hoja3!B$9&gt;Hoja3!$B$6,Hoja3!$B$6,-$O35*Hoja3!$B$9))</f>
        <v>301.25</v>
      </c>
      <c r="R35" s="186">
        <f t="shared" si="13"/>
        <v>115.41666666666663</v>
      </c>
      <c r="S35" s="186">
        <f t="shared" si="14"/>
        <v>551.25</v>
      </c>
      <c r="T35" s="187">
        <f>R35*Hoja3!$B$10</f>
        <v>3393958.6583333323</v>
      </c>
      <c r="U35" s="187">
        <f>S35*Hoja3!$B$10</f>
        <v>16210134.674999999</v>
      </c>
      <c r="V35" s="188"/>
      <c r="W35" s="188"/>
      <c r="X35" s="188"/>
      <c r="Y35" s="189"/>
      <c r="Z35" s="189"/>
    </row>
    <row r="36" spans="1:26" ht="18.75" x14ac:dyDescent="0.25">
      <c r="A36" s="182">
        <v>10.5</v>
      </c>
      <c r="B36" s="183">
        <f>($B$9*A36)/B$8</f>
        <v>700</v>
      </c>
      <c r="C36" s="184">
        <f t="shared" si="3"/>
        <v>10</v>
      </c>
      <c r="D36" s="184">
        <f>IF($B36&gt;([1]Hoja3!$B$5+[1]Hoja3!$B$13),[1]Hoja3!B$5,B36-C36)</f>
        <v>250</v>
      </c>
      <c r="E36" s="185">
        <f>IF((D36+C36-B36)&gt;0,0,D36+C36-B36)</f>
        <v>-440</v>
      </c>
      <c r="F36" s="186">
        <f>IF(G36=0,0,-E36-G36)</f>
        <v>90</v>
      </c>
      <c r="G36" s="186">
        <f>IF($E36&gt;=0,0,IF(-$E36*Hoja3!B$8&gt;Hoja3!$B$6,Hoja3!$B$6,-$E36*Hoja3!$B$8))</f>
        <v>350</v>
      </c>
      <c r="H36" s="186">
        <f t="shared" si="11"/>
        <v>100</v>
      </c>
      <c r="I36" s="186">
        <f t="shared" si="12"/>
        <v>600</v>
      </c>
      <c r="J36" s="187">
        <f>H36*Hoja3!$B$10</f>
        <v>2940614</v>
      </c>
      <c r="K36" s="187">
        <f>I36*Hoja3!$B$10</f>
        <v>17643684</v>
      </c>
      <c r="L36" s="160"/>
      <c r="M36" s="184">
        <f t="shared" si="7"/>
        <v>15</v>
      </c>
      <c r="N36" s="184">
        <f>IF($B36&gt;([1]Hoja3!$B$5+[1]Hoja3!$B$14),[1]Hoja3!$B$5,B36-M36)</f>
        <v>250</v>
      </c>
      <c r="O36" s="185">
        <f>IF((N36+M36-B36)&gt;0,0,N36+M36-B36)</f>
        <v>-435</v>
      </c>
      <c r="P36" s="186">
        <f>IF(Q36=0,0,-O36-Q36)</f>
        <v>108.75</v>
      </c>
      <c r="Q36" s="186">
        <f>IF($O36&gt;=0,0,IF(-$O36*Hoja3!B$9&gt;Hoja3!$B$6,Hoja3!$B$6,-$O36*Hoja3!$B$9))</f>
        <v>326.25</v>
      </c>
      <c r="R36" s="186">
        <f t="shared" si="13"/>
        <v>123.75</v>
      </c>
      <c r="S36" s="186">
        <f t="shared" si="14"/>
        <v>576.25</v>
      </c>
      <c r="T36" s="187">
        <f>R36*Hoja3!$B$10</f>
        <v>3639009.8249999997</v>
      </c>
      <c r="U36" s="187">
        <f>S36*Hoja3!$B$10</f>
        <v>16945288.175000001</v>
      </c>
      <c r="V36" s="188"/>
      <c r="W36" s="188"/>
      <c r="X36" s="188"/>
      <c r="Y36" s="189"/>
      <c r="Z36" s="189"/>
    </row>
    <row r="37" spans="1:26" ht="18.75" x14ac:dyDescent="0.25">
      <c r="A37" s="182">
        <v>11</v>
      </c>
      <c r="B37" s="183">
        <f>($B$9*A37)/B$8</f>
        <v>733.33333333333337</v>
      </c>
      <c r="C37" s="184">
        <f t="shared" si="3"/>
        <v>10</v>
      </c>
      <c r="D37" s="184">
        <f>IF($B37&gt;([1]Hoja3!$B$5+[1]Hoja3!$B$13),[1]Hoja3!B$5,B37-C37)</f>
        <v>250</v>
      </c>
      <c r="E37" s="185">
        <f>IF((D37+C37-B37)&gt;0,0,D37+C37-B37)</f>
        <v>-473.33333333333337</v>
      </c>
      <c r="F37" s="186">
        <f>IF(G37=0,0,-E37-G37)</f>
        <v>123.33333333333337</v>
      </c>
      <c r="G37" s="186">
        <f>IF($E37&gt;=0,0,IF(-$E37*Hoja3!B$8&gt;Hoja3!$B$6,Hoja3!$B$6,-$E37*Hoja3!$B$8))</f>
        <v>350</v>
      </c>
      <c r="H37" s="186">
        <f t="shared" si="11"/>
        <v>133.33333333333337</v>
      </c>
      <c r="I37" s="186">
        <f t="shared" si="12"/>
        <v>600</v>
      </c>
      <c r="J37" s="187">
        <f>H37*Hoja3!$B$10</f>
        <v>3920818.6666666679</v>
      </c>
      <c r="K37" s="187">
        <f>I37*Hoja3!$B$10</f>
        <v>17643684</v>
      </c>
      <c r="L37" s="160"/>
      <c r="M37" s="184">
        <f t="shared" si="7"/>
        <v>15</v>
      </c>
      <c r="N37" s="184">
        <f>IF($B37&gt;([1]Hoja3!$B$5+[1]Hoja3!$B$14),[1]Hoja3!$B$5,B37-M37)</f>
        <v>250</v>
      </c>
      <c r="O37" s="185">
        <f>IF((N37+M37-B37)&gt;0,0,N37+M37-B37)</f>
        <v>-468.33333333333337</v>
      </c>
      <c r="P37" s="186">
        <f>IF(Q37=0,0,-O37-Q37)</f>
        <v>118.33333333333337</v>
      </c>
      <c r="Q37" s="186">
        <f>IF($O37&gt;=0,0,IF(-$O37*Hoja3!B$9&gt;Hoja3!$B$6,Hoja3!$B$6,-$O37*Hoja3!$B$9))</f>
        <v>350</v>
      </c>
      <c r="R37" s="186">
        <f t="shared" si="13"/>
        <v>133.33333333333337</v>
      </c>
      <c r="S37" s="186">
        <f t="shared" si="14"/>
        <v>600</v>
      </c>
      <c r="T37" s="187">
        <f>R37*Hoja3!$B$10</f>
        <v>3920818.6666666679</v>
      </c>
      <c r="U37" s="187">
        <f>S37*Hoja3!$B$10</f>
        <v>17643684</v>
      </c>
      <c r="V37" s="188"/>
      <c r="W37" s="188"/>
      <c r="X37" s="188"/>
      <c r="Y37" s="189"/>
      <c r="Z37" s="189"/>
    </row>
    <row r="38" spans="1:26" ht="18.75" x14ac:dyDescent="0.25">
      <c r="A38" s="182">
        <v>11.5</v>
      </c>
      <c r="B38" s="183">
        <f>($B$9*A38)/B$8</f>
        <v>766.66666666666663</v>
      </c>
      <c r="C38" s="184">
        <f t="shared" si="3"/>
        <v>10</v>
      </c>
      <c r="D38" s="184">
        <f>IF($B38&gt;([1]Hoja3!$B$5+[1]Hoja3!$B$13),[1]Hoja3!B$5,B38-C38)</f>
        <v>250</v>
      </c>
      <c r="E38" s="185">
        <f>IF((D38+C38-B38)&gt;0,0,D38+C38-B38)</f>
        <v>-506.66666666666663</v>
      </c>
      <c r="F38" s="186">
        <f>IF(G38=0,0,-E38-G38)</f>
        <v>156.66666666666663</v>
      </c>
      <c r="G38" s="186">
        <f>IF($E38&gt;=0,0,IF(-$E38*Hoja3!B$8&gt;Hoja3!$B$6,Hoja3!$B$6,-$E38*Hoja3!$B$8))</f>
        <v>350</v>
      </c>
      <c r="H38" s="186">
        <f t="shared" si="11"/>
        <v>166.66666666666663</v>
      </c>
      <c r="I38" s="186">
        <f t="shared" si="12"/>
        <v>600</v>
      </c>
      <c r="J38" s="187">
        <f>H38*Hoja3!$B$10</f>
        <v>4901023.3333333321</v>
      </c>
      <c r="K38" s="187">
        <f>I38*Hoja3!$B$10</f>
        <v>17643684</v>
      </c>
      <c r="L38" s="160"/>
      <c r="M38" s="184">
        <f t="shared" si="7"/>
        <v>15</v>
      </c>
      <c r="N38" s="184">
        <f>IF($B38&gt;([1]Hoja3!$B$5+[1]Hoja3!$B$14),[1]Hoja3!$B$5,B38-M38)</f>
        <v>250</v>
      </c>
      <c r="O38" s="185">
        <f>IF((N38+M38-B38)&gt;0,0,N38+M38-B38)</f>
        <v>-501.66666666666663</v>
      </c>
      <c r="P38" s="186">
        <f>IF(Q38=0,0,-O38-Q38)</f>
        <v>151.66666666666663</v>
      </c>
      <c r="Q38" s="186">
        <f>IF($O38&gt;=0,0,IF(-$O38*Hoja3!B$9&gt;Hoja3!$B$6,Hoja3!$B$6,-$O38*Hoja3!$B$9))</f>
        <v>350</v>
      </c>
      <c r="R38" s="186">
        <f t="shared" si="13"/>
        <v>166.66666666666663</v>
      </c>
      <c r="S38" s="186">
        <f t="shared" si="14"/>
        <v>600</v>
      </c>
      <c r="T38" s="187">
        <f>R38*Hoja3!$B$10</f>
        <v>4901023.3333333321</v>
      </c>
      <c r="U38" s="187">
        <f>S38*Hoja3!$B$10</f>
        <v>17643684</v>
      </c>
      <c r="V38" s="188"/>
      <c r="W38" s="188"/>
      <c r="X38" s="188"/>
      <c r="Y38" s="189"/>
      <c r="Z38" s="189"/>
    </row>
    <row r="39" spans="1:26" ht="18.75" x14ac:dyDescent="0.25">
      <c r="A39" s="182">
        <v>12</v>
      </c>
      <c r="B39" s="183">
        <f>($B$9*A39)/B$8</f>
        <v>800</v>
      </c>
      <c r="C39" s="184">
        <f t="shared" si="3"/>
        <v>10</v>
      </c>
      <c r="D39" s="184">
        <f>IF($B39&gt;([1]Hoja3!$B$5+[1]Hoja3!$B$13),[1]Hoja3!B$5,B39-C39)</f>
        <v>250</v>
      </c>
      <c r="E39" s="185">
        <f>IF((D39+C39-B39)&gt;0,0,D39+C39-B39)</f>
        <v>-540</v>
      </c>
      <c r="F39" s="186">
        <f>IF(G39=0,0,-E39-G39)</f>
        <v>190</v>
      </c>
      <c r="G39" s="186">
        <f>IF($E39&gt;=0,0,IF(-$E39*Hoja3!B$8&gt;Hoja3!$B$6,Hoja3!$B$6,-$E39*Hoja3!$B$8))</f>
        <v>350</v>
      </c>
      <c r="H39" s="186">
        <f t="shared" si="11"/>
        <v>200</v>
      </c>
      <c r="I39" s="186">
        <f t="shared" si="12"/>
        <v>600</v>
      </c>
      <c r="J39" s="187">
        <f>H39*Hoja3!$B$10</f>
        <v>5881228</v>
      </c>
      <c r="K39" s="187">
        <f>I39*Hoja3!$B$10</f>
        <v>17643684</v>
      </c>
      <c r="L39" s="160"/>
      <c r="M39" s="184">
        <f t="shared" si="7"/>
        <v>15</v>
      </c>
      <c r="N39" s="184">
        <f>IF($B39&gt;([1]Hoja3!$B$5+[1]Hoja3!$B$14),[1]Hoja3!$B$5,B39-M39)</f>
        <v>250</v>
      </c>
      <c r="O39" s="185">
        <f>IF((N39+M39-B39)&gt;0,0,N39+M39-B39)</f>
        <v>-535</v>
      </c>
      <c r="P39" s="186">
        <f>IF(Q39=0,0,-O39-Q39)</f>
        <v>185</v>
      </c>
      <c r="Q39" s="186">
        <f>IF($O39&gt;=0,0,IF(-$O39*Hoja3!B$9&gt;Hoja3!$B$6,Hoja3!$B$6,-$O39*Hoja3!$B$9))</f>
        <v>350</v>
      </c>
      <c r="R39" s="186">
        <f t="shared" si="13"/>
        <v>200</v>
      </c>
      <c r="S39" s="186">
        <f t="shared" si="14"/>
        <v>600</v>
      </c>
      <c r="T39" s="187">
        <f>R39*Hoja3!$B$10</f>
        <v>5881228</v>
      </c>
      <c r="U39" s="187">
        <f>S39*Hoja3!$B$10</f>
        <v>17643684</v>
      </c>
      <c r="V39" s="188"/>
      <c r="W39" s="188"/>
      <c r="X39" s="188"/>
      <c r="Y39" s="189"/>
      <c r="Z39" s="189"/>
    </row>
    <row r="40" spans="1:26" x14ac:dyDescent="0.25">
      <c r="A40" s="160"/>
      <c r="B40" s="160"/>
      <c r="C40" s="160"/>
      <c r="D40" s="160"/>
      <c r="E40" s="160"/>
      <c r="F40" s="160"/>
      <c r="G40" s="160"/>
      <c r="H40" s="160"/>
      <c r="I40" s="160"/>
      <c r="J40" s="160"/>
      <c r="K40" s="190"/>
      <c r="L40" s="160"/>
      <c r="M40" s="160"/>
      <c r="N40" s="160"/>
      <c r="O40" s="160"/>
      <c r="P40" s="160"/>
      <c r="Q40" s="160"/>
      <c r="R40" s="160"/>
      <c r="S40" s="160"/>
      <c r="T40" s="160"/>
      <c r="U40" s="190"/>
    </row>
    <row r="41" spans="1:26" x14ac:dyDescent="0.25">
      <c r="A41" s="160"/>
      <c r="B41" s="160"/>
      <c r="C41" s="160"/>
      <c r="D41" s="160"/>
      <c r="E41" s="160"/>
      <c r="F41" s="160"/>
      <c r="G41" s="160"/>
      <c r="H41" s="160"/>
      <c r="I41" s="160"/>
      <c r="J41" s="160"/>
      <c r="K41" s="190"/>
      <c r="L41" s="160"/>
      <c r="M41" s="160"/>
      <c r="N41" s="160"/>
      <c r="O41" s="160"/>
      <c r="P41" s="160"/>
      <c r="Q41" s="160"/>
      <c r="R41" s="160"/>
      <c r="S41" s="160"/>
      <c r="T41" s="160"/>
      <c r="U41" s="190"/>
    </row>
    <row r="42" spans="1:26" x14ac:dyDescent="0.25">
      <c r="A42" s="160"/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</row>
    <row r="43" spans="1:26" ht="28.5" x14ac:dyDescent="0.25">
      <c r="A43" s="160"/>
      <c r="B43" s="160"/>
      <c r="C43" s="197" t="s">
        <v>116</v>
      </c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</row>
    <row r="44" spans="1:26" ht="21" x14ac:dyDescent="0.25">
      <c r="A44" s="160"/>
      <c r="B44" s="160"/>
      <c r="C44" s="198" t="s">
        <v>109</v>
      </c>
      <c r="D44" s="198"/>
      <c r="E44" s="198"/>
      <c r="F44" s="198"/>
      <c r="G44" s="198"/>
      <c r="H44" s="198"/>
      <c r="I44" s="198"/>
      <c r="J44" s="198"/>
      <c r="K44" s="198"/>
      <c r="L44" s="177"/>
      <c r="M44" s="198" t="s">
        <v>110</v>
      </c>
      <c r="N44" s="198"/>
      <c r="O44" s="198"/>
      <c r="P44" s="198"/>
      <c r="Q44" s="198"/>
      <c r="R44" s="198"/>
      <c r="S44" s="198"/>
      <c r="T44" s="198"/>
      <c r="U44" s="198"/>
    </row>
    <row r="45" spans="1:26" ht="15.75" x14ac:dyDescent="0.25">
      <c r="A45" s="160"/>
      <c r="B45" s="160"/>
      <c r="C45" s="169"/>
      <c r="D45" s="169"/>
      <c r="E45" s="169"/>
      <c r="F45" s="199" t="s">
        <v>111</v>
      </c>
      <c r="G45" s="199"/>
      <c r="H45" s="199" t="s">
        <v>66</v>
      </c>
      <c r="I45" s="199"/>
      <c r="J45" s="199" t="s">
        <v>66</v>
      </c>
      <c r="K45" s="199"/>
      <c r="L45" s="169"/>
      <c r="M45" s="169"/>
      <c r="N45" s="169"/>
      <c r="O45" s="169"/>
      <c r="P45" s="199" t="s">
        <v>111</v>
      </c>
      <c r="Q45" s="199"/>
      <c r="R45" s="199" t="s">
        <v>66</v>
      </c>
      <c r="S45" s="199"/>
      <c r="T45" s="199" t="s">
        <v>66</v>
      </c>
      <c r="U45" s="199"/>
    </row>
    <row r="46" spans="1:26" ht="78.75" x14ac:dyDescent="0.25">
      <c r="A46" s="179" t="s">
        <v>42</v>
      </c>
      <c r="B46" s="179" t="s">
        <v>89</v>
      </c>
      <c r="C46" s="180" t="s">
        <v>45</v>
      </c>
      <c r="D46" s="181" t="s">
        <v>90</v>
      </c>
      <c r="E46" s="179" t="s">
        <v>91</v>
      </c>
      <c r="F46" s="180" t="s">
        <v>93</v>
      </c>
      <c r="G46" s="181" t="s">
        <v>117</v>
      </c>
      <c r="H46" s="180" t="s">
        <v>97</v>
      </c>
      <c r="I46" s="181" t="s">
        <v>98</v>
      </c>
      <c r="J46" s="180" t="s">
        <v>113</v>
      </c>
      <c r="K46" s="181" t="s">
        <v>100</v>
      </c>
      <c r="L46" s="169"/>
      <c r="M46" s="180" t="s">
        <v>45</v>
      </c>
      <c r="N46" s="181" t="s">
        <v>90</v>
      </c>
      <c r="O46" s="179" t="s">
        <v>91</v>
      </c>
      <c r="P46" s="180" t="s">
        <v>93</v>
      </c>
      <c r="Q46" s="181" t="s">
        <v>118</v>
      </c>
      <c r="R46" s="180" t="s">
        <v>97</v>
      </c>
      <c r="S46" s="181" t="s">
        <v>98</v>
      </c>
      <c r="T46" s="180" t="s">
        <v>115</v>
      </c>
      <c r="U46" s="181" t="s">
        <v>100</v>
      </c>
    </row>
    <row r="47" spans="1:26" ht="18.75" x14ac:dyDescent="0.25">
      <c r="A47" s="182">
        <v>1</v>
      </c>
      <c r="B47" s="183">
        <f>B17</f>
        <v>66.666666666666671</v>
      </c>
      <c r="C47" s="184">
        <f>C17</f>
        <v>10</v>
      </c>
      <c r="D47" s="184">
        <f>IF($B47&gt;([1]Hoja3!$C$5+[1]Hoja3!$B$13),[1]Hoja3!C$5,B47-C47)</f>
        <v>56.666666666666671</v>
      </c>
      <c r="E47" s="185">
        <f t="shared" ref="E47:E69" si="15">IF((D47+C47-B17)&gt;0,0,D47+C47-B17)</f>
        <v>0</v>
      </c>
      <c r="F47" s="186">
        <f>IF(G47=0,0,-E47-G47)</f>
        <v>0</v>
      </c>
      <c r="G47" s="186">
        <f>IF($E47&gt;=0,0,IF(-$E47*Hoja3!C$8&gt;Hoja3!$C$6,Hoja3!$C$6,-$E47*Hoja3!$C$8))</f>
        <v>0</v>
      </c>
      <c r="H47" s="186">
        <f>C47+F47</f>
        <v>10</v>
      </c>
      <c r="I47" s="186">
        <f>D47+G47</f>
        <v>56.666666666666671</v>
      </c>
      <c r="J47" s="187">
        <f>H47*Hoja3!$B$10</f>
        <v>294061.40000000002</v>
      </c>
      <c r="K47" s="187">
        <f>I47*Hoja3!$B$10</f>
        <v>1666347.9333333333</v>
      </c>
      <c r="L47" s="160"/>
      <c r="M47" s="184">
        <f>C47+5</f>
        <v>15</v>
      </c>
      <c r="N47" s="184">
        <f>IF($B47&gt;([1]Hoja3!$C$5+[1]Hoja3!$B$14),[1]Hoja3!$C$5,B47-M47)</f>
        <v>51.666666666666671</v>
      </c>
      <c r="O47" s="185">
        <f t="shared" ref="O47:O69" si="16">IF((N47+M47-B17)&gt;0,0,N47+M47-B17)</f>
        <v>0</v>
      </c>
      <c r="P47" s="186">
        <f>IF(Q47=0,0,-O47-Q47)</f>
        <v>0</v>
      </c>
      <c r="Q47" s="186">
        <f>IF($O47&gt;=0,0,IF(-$O47*Hoja3!C$9&gt;Hoja3!$C$6,Hoja3!$C$6,-$O47*Hoja3!$C$9))</f>
        <v>0</v>
      </c>
      <c r="R47" s="186">
        <f>M47+P47</f>
        <v>15</v>
      </c>
      <c r="S47" s="186">
        <f>N47+Q47</f>
        <v>51.666666666666671</v>
      </c>
      <c r="T47" s="187">
        <f>R47*Hoja3!$B$10</f>
        <v>441092.1</v>
      </c>
      <c r="U47" s="187">
        <f>S47*Hoja3!$B$10</f>
        <v>1519317.2333333334</v>
      </c>
    </row>
    <row r="48" spans="1:26" ht="18.75" x14ac:dyDescent="0.25">
      <c r="A48" s="182">
        <v>1.5</v>
      </c>
      <c r="B48" s="183">
        <f t="shared" ref="B48:B69" si="17">B18</f>
        <v>100</v>
      </c>
      <c r="C48" s="184">
        <f>C47</f>
        <v>10</v>
      </c>
      <c r="D48" s="184">
        <f>IF($B48&gt;([1]Hoja3!$C$5+[1]Hoja3!$B$13),[1]Hoja3!C$5,B48-C48)</f>
        <v>90</v>
      </c>
      <c r="E48" s="185">
        <f t="shared" si="15"/>
        <v>0</v>
      </c>
      <c r="F48" s="186">
        <f>IF(G48=0,0,-E48-G48)</f>
        <v>0</v>
      </c>
      <c r="G48" s="186">
        <f>IF($E48&gt;=0,0,IF(-$E48*Hoja3!C$8&gt;Hoja3!$C$6,Hoja3!$C$6,-$E48*Hoja3!$C$8))</f>
        <v>0</v>
      </c>
      <c r="H48" s="186">
        <f>C48+F48</f>
        <v>10</v>
      </c>
      <c r="I48" s="186">
        <f>D48+G48</f>
        <v>90</v>
      </c>
      <c r="J48" s="187">
        <f>H48*Hoja3!$B$10</f>
        <v>294061.40000000002</v>
      </c>
      <c r="K48" s="187">
        <f>I48*Hoja3!$B$10</f>
        <v>2646552.6</v>
      </c>
      <c r="L48" s="160"/>
      <c r="M48" s="184">
        <f>M47</f>
        <v>15</v>
      </c>
      <c r="N48" s="184">
        <f>IF($B48&gt;([1]Hoja3!$C$5+[1]Hoja3!$B$14),[1]Hoja3!$C$5,B48-M48)</f>
        <v>85</v>
      </c>
      <c r="O48" s="185">
        <f t="shared" si="16"/>
        <v>0</v>
      </c>
      <c r="P48" s="186">
        <f>IF(Q48=0,0,-O48-Q48)</f>
        <v>0</v>
      </c>
      <c r="Q48" s="186">
        <f>IF($O48&gt;=0,0,IF(-$O48*Hoja3!C$9&gt;Hoja3!$C$6,Hoja3!$C$6,-$O48*Hoja3!$C$9))</f>
        <v>0</v>
      </c>
      <c r="R48" s="186">
        <f>M48+P48</f>
        <v>15</v>
      </c>
      <c r="S48" s="186">
        <f>N48+Q48</f>
        <v>85</v>
      </c>
      <c r="T48" s="187">
        <f>R48*Hoja3!$B$10</f>
        <v>441092.1</v>
      </c>
      <c r="U48" s="187">
        <f>S48*Hoja3!$B$10</f>
        <v>2499521.9</v>
      </c>
    </row>
    <row r="49" spans="1:26" ht="18.75" x14ac:dyDescent="0.25">
      <c r="A49" s="182">
        <v>2</v>
      </c>
      <c r="B49" s="183">
        <f t="shared" si="17"/>
        <v>133.33333333333334</v>
      </c>
      <c r="C49" s="184">
        <f t="shared" ref="C49:C69" si="18">C48</f>
        <v>10</v>
      </c>
      <c r="D49" s="184">
        <f>IF($B49&gt;([1]Hoja3!$C$5+[1]Hoja3!$B$13),[1]Hoja3!C$5,B49-C49)</f>
        <v>123.33333333333334</v>
      </c>
      <c r="E49" s="185">
        <f t="shared" si="15"/>
        <v>0</v>
      </c>
      <c r="F49" s="186">
        <f t="shared" ref="F49:F65" si="19">IF(G49=0,0,-E49-G49)</f>
        <v>0</v>
      </c>
      <c r="G49" s="186">
        <f>IF($E49&gt;=0,0,IF(-$E49*Hoja3!C$8&gt;Hoja3!$C$6,Hoja3!$C$6,-$E49*Hoja3!$C$8))</f>
        <v>0</v>
      </c>
      <c r="H49" s="186">
        <f t="shared" ref="H49:H59" si="20">C49+F49</f>
        <v>10</v>
      </c>
      <c r="I49" s="186">
        <f t="shared" ref="I49:I59" si="21">D49+G49</f>
        <v>123.33333333333334</v>
      </c>
      <c r="J49" s="187">
        <f>H49*Hoja3!$B$10</f>
        <v>294061.40000000002</v>
      </c>
      <c r="K49" s="187">
        <f>I49*Hoja3!$B$10</f>
        <v>3626757.2666666671</v>
      </c>
      <c r="L49" s="160"/>
      <c r="M49" s="184">
        <f t="shared" ref="M49:M69" si="22">M48</f>
        <v>15</v>
      </c>
      <c r="N49" s="184">
        <f>IF($B49&gt;([1]Hoja3!$C$5+[1]Hoja3!$B$14),[1]Hoja3!$C$5,B49-M49)</f>
        <v>118.33333333333334</v>
      </c>
      <c r="O49" s="185">
        <f t="shared" si="16"/>
        <v>0</v>
      </c>
      <c r="P49" s="186">
        <f t="shared" ref="P49:P65" si="23">IF(Q49=0,0,-O49-Q49)</f>
        <v>0</v>
      </c>
      <c r="Q49" s="186">
        <f>IF($O49&gt;=0,0,IF(-$O49*Hoja3!C$9&gt;Hoja3!$C$6,Hoja3!$C$6,-$O49*Hoja3!$C$9))</f>
        <v>0</v>
      </c>
      <c r="R49" s="186">
        <f t="shared" ref="R49:R59" si="24">M49+P49</f>
        <v>15</v>
      </c>
      <c r="S49" s="186">
        <f t="shared" ref="S49:S59" si="25">N49+Q49</f>
        <v>118.33333333333334</v>
      </c>
      <c r="T49" s="187">
        <f>R49*Hoja3!$B$10</f>
        <v>441092.1</v>
      </c>
      <c r="U49" s="187">
        <f>S49*Hoja3!$B$10</f>
        <v>3479726.5666666669</v>
      </c>
    </row>
    <row r="50" spans="1:26" ht="18.75" x14ac:dyDescent="0.25">
      <c r="A50" s="182">
        <v>2.5</v>
      </c>
      <c r="B50" s="183">
        <f t="shared" si="17"/>
        <v>166.66666666666666</v>
      </c>
      <c r="C50" s="184">
        <f t="shared" si="18"/>
        <v>10</v>
      </c>
      <c r="D50" s="184">
        <f>IF($B50&gt;([1]Hoja3!$C$5+[1]Hoja3!$B$13),[1]Hoja3!C$5,B50-C50)</f>
        <v>156.66666666666666</v>
      </c>
      <c r="E50" s="185">
        <f t="shared" si="15"/>
        <v>0</v>
      </c>
      <c r="F50" s="186">
        <f t="shared" si="19"/>
        <v>0</v>
      </c>
      <c r="G50" s="186">
        <f>IF($E50&gt;=0,0,IF(-$E50*Hoja3!C$8&gt;Hoja3!$C$6,Hoja3!$C$6,-$E50*Hoja3!$C$8))</f>
        <v>0</v>
      </c>
      <c r="H50" s="186">
        <f t="shared" si="20"/>
        <v>10</v>
      </c>
      <c r="I50" s="186">
        <f t="shared" si="21"/>
        <v>156.66666666666666</v>
      </c>
      <c r="J50" s="187">
        <f>H50*Hoja3!$B$10</f>
        <v>294061.40000000002</v>
      </c>
      <c r="K50" s="187">
        <f>I50*Hoja3!$B$10</f>
        <v>4606961.9333333327</v>
      </c>
      <c r="L50" s="160"/>
      <c r="M50" s="184">
        <f t="shared" si="22"/>
        <v>15</v>
      </c>
      <c r="N50" s="184">
        <f>IF($B50&gt;([1]Hoja3!$C$5+[1]Hoja3!$B$14),[1]Hoja3!$C$5,B50-M50)</f>
        <v>151.66666666666666</v>
      </c>
      <c r="O50" s="185">
        <f t="shared" si="16"/>
        <v>0</v>
      </c>
      <c r="P50" s="186">
        <f t="shared" si="23"/>
        <v>0</v>
      </c>
      <c r="Q50" s="186">
        <f>IF($O50&gt;=0,0,IF(-$O50*Hoja3!C$9&gt;Hoja3!$C$6,Hoja3!$C$6,-$O50*Hoja3!$C$9))</f>
        <v>0</v>
      </c>
      <c r="R50" s="186">
        <f t="shared" si="24"/>
        <v>15</v>
      </c>
      <c r="S50" s="186">
        <f t="shared" si="25"/>
        <v>151.66666666666666</v>
      </c>
      <c r="T50" s="187">
        <f>R50*Hoja3!$B$10</f>
        <v>441092.1</v>
      </c>
      <c r="U50" s="187">
        <f>S50*Hoja3!$B$10</f>
        <v>4459931.2333333334</v>
      </c>
    </row>
    <row r="51" spans="1:26" ht="18.75" x14ac:dyDescent="0.25">
      <c r="A51" s="182">
        <v>3</v>
      </c>
      <c r="B51" s="183">
        <f t="shared" si="17"/>
        <v>200</v>
      </c>
      <c r="C51" s="184">
        <f t="shared" si="18"/>
        <v>10</v>
      </c>
      <c r="D51" s="184">
        <f>IF($B51&gt;([1]Hoja3!$C$5+[1]Hoja3!$B$13),[1]Hoja3!C$5,B51-C51)</f>
        <v>190</v>
      </c>
      <c r="E51" s="185">
        <f t="shared" si="15"/>
        <v>0</v>
      </c>
      <c r="F51" s="186">
        <f t="shared" si="19"/>
        <v>0</v>
      </c>
      <c r="G51" s="186">
        <f>IF($E51&gt;=0,0,IF(-$E51*Hoja3!C$8&gt;Hoja3!$C$6,Hoja3!$C$6,-$E51*Hoja3!$C$8))</f>
        <v>0</v>
      </c>
      <c r="H51" s="186">
        <f t="shared" si="20"/>
        <v>10</v>
      </c>
      <c r="I51" s="186">
        <f t="shared" si="21"/>
        <v>190</v>
      </c>
      <c r="J51" s="187">
        <f>H51*Hoja3!$B$10</f>
        <v>294061.40000000002</v>
      </c>
      <c r="K51" s="187">
        <f>I51*Hoja3!$B$10</f>
        <v>5587166.5999999996</v>
      </c>
      <c r="L51" s="160"/>
      <c r="M51" s="184">
        <f t="shared" si="22"/>
        <v>15</v>
      </c>
      <c r="N51" s="184">
        <f>IF($B51&gt;([1]Hoja3!$C$5+[1]Hoja3!$B$14),[1]Hoja3!$C$5,B51-M51)</f>
        <v>185</v>
      </c>
      <c r="O51" s="185">
        <f t="shared" si="16"/>
        <v>0</v>
      </c>
      <c r="P51" s="186">
        <f t="shared" si="23"/>
        <v>0</v>
      </c>
      <c r="Q51" s="186">
        <f>IF($O51&gt;=0,0,IF(-$O51*Hoja3!C$9&gt;Hoja3!$C$6,Hoja3!$C$6,-$O51*Hoja3!$C$9))</f>
        <v>0</v>
      </c>
      <c r="R51" s="186">
        <f t="shared" si="24"/>
        <v>15</v>
      </c>
      <c r="S51" s="186">
        <f t="shared" si="25"/>
        <v>185</v>
      </c>
      <c r="T51" s="187">
        <f>R51*Hoja3!$B$10</f>
        <v>441092.1</v>
      </c>
      <c r="U51" s="187">
        <f>S51*Hoja3!$B$10</f>
        <v>5440135.8999999994</v>
      </c>
    </row>
    <row r="52" spans="1:26" ht="18.75" x14ac:dyDescent="0.25">
      <c r="A52" s="182">
        <v>3.5</v>
      </c>
      <c r="B52" s="183">
        <f t="shared" si="17"/>
        <v>233.33333333333334</v>
      </c>
      <c r="C52" s="184">
        <f t="shared" si="18"/>
        <v>10</v>
      </c>
      <c r="D52" s="184">
        <f>IF($B52&gt;([1]Hoja3!$C$5+[1]Hoja3!$B$13),[1]Hoja3!C$5,B52-C52)</f>
        <v>200</v>
      </c>
      <c r="E52" s="185">
        <f t="shared" si="15"/>
        <v>-23.333333333333343</v>
      </c>
      <c r="F52" s="186">
        <f t="shared" si="19"/>
        <v>5.8333333333333357</v>
      </c>
      <c r="G52" s="186">
        <f>IF($E52&gt;=0,0,IF(-$E52*Hoja3!C$8&gt;Hoja3!$C$6,Hoja3!$C$6,-$E52*Hoja3!$C$8))</f>
        <v>17.500000000000007</v>
      </c>
      <c r="H52" s="186">
        <f t="shared" si="20"/>
        <v>15.833333333333336</v>
      </c>
      <c r="I52" s="186">
        <f t="shared" si="21"/>
        <v>217.5</v>
      </c>
      <c r="J52" s="187">
        <f>H52*Hoja3!$B$10</f>
        <v>465597.21666666673</v>
      </c>
      <c r="K52" s="187">
        <f>I52*Hoja3!$B$10</f>
        <v>6395835.4500000002</v>
      </c>
      <c r="L52" s="160"/>
      <c r="M52" s="184">
        <f t="shared" si="22"/>
        <v>15</v>
      </c>
      <c r="N52" s="184">
        <f>IF($B52&gt;([1]Hoja3!$C$5+[1]Hoja3!$B$14),[1]Hoja3!$C$5,B52-M52)</f>
        <v>218.33333333333334</v>
      </c>
      <c r="O52" s="185">
        <f t="shared" si="16"/>
        <v>0</v>
      </c>
      <c r="P52" s="186">
        <f t="shared" si="23"/>
        <v>0</v>
      </c>
      <c r="Q52" s="186">
        <f>IF($O52&gt;=0,0,IF(-$O52*Hoja3!C$9&gt;Hoja3!$C$6,Hoja3!$C$6,-$O52*Hoja3!$C$9))</f>
        <v>0</v>
      </c>
      <c r="R52" s="186">
        <f t="shared" si="24"/>
        <v>15</v>
      </c>
      <c r="S52" s="186">
        <f t="shared" si="25"/>
        <v>218.33333333333334</v>
      </c>
      <c r="T52" s="187">
        <f>R52*Hoja3!$B$10</f>
        <v>441092.1</v>
      </c>
      <c r="U52" s="187">
        <f>S52*Hoja3!$B$10</f>
        <v>6420340.5666666664</v>
      </c>
    </row>
    <row r="53" spans="1:26" ht="18.75" x14ac:dyDescent="0.25">
      <c r="A53" s="182">
        <v>4</v>
      </c>
      <c r="B53" s="183">
        <f t="shared" si="17"/>
        <v>266.66666666666669</v>
      </c>
      <c r="C53" s="184">
        <f t="shared" si="18"/>
        <v>10</v>
      </c>
      <c r="D53" s="184">
        <f>IF($B53&gt;([1]Hoja3!$C$5+[1]Hoja3!$B$13),[1]Hoja3!C$5,B53-C53)</f>
        <v>200</v>
      </c>
      <c r="E53" s="185">
        <f t="shared" si="15"/>
        <v>-56.666666666666686</v>
      </c>
      <c r="F53" s="186">
        <f t="shared" si="19"/>
        <v>14.166666666666671</v>
      </c>
      <c r="G53" s="186">
        <f>IF($E53&gt;=0,0,IF(-$E53*Hoja3!C$8&gt;Hoja3!$C$6,Hoja3!$C$6,-$E53*Hoja3!$C$8))</f>
        <v>42.500000000000014</v>
      </c>
      <c r="H53" s="186">
        <f t="shared" si="20"/>
        <v>24.166666666666671</v>
      </c>
      <c r="I53" s="186">
        <f t="shared" si="21"/>
        <v>242.5</v>
      </c>
      <c r="J53" s="187">
        <f>H53*Hoja3!$B$10</f>
        <v>710648.38333333342</v>
      </c>
      <c r="K53" s="187">
        <f>I53*Hoja3!$B$10</f>
        <v>7130988.9500000002</v>
      </c>
      <c r="L53" s="160"/>
      <c r="M53" s="184">
        <f t="shared" si="22"/>
        <v>15</v>
      </c>
      <c r="N53" s="184">
        <f>IF($B53&gt;([1]Hoja3!$C$5+[1]Hoja3!$B$14),[1]Hoja3!$C$5,B53-M53)</f>
        <v>200</v>
      </c>
      <c r="O53" s="185">
        <f t="shared" si="16"/>
        <v>-51.666666666666686</v>
      </c>
      <c r="P53" s="186">
        <f t="shared" si="23"/>
        <v>15.500000000000007</v>
      </c>
      <c r="Q53" s="186">
        <f>IF($O53&gt;=0,0,IF(-$O53*Hoja3!C$9&gt;Hoja3!$C$6,Hoja3!$C$6,-$O53*Hoja3!$C$9))</f>
        <v>36.166666666666679</v>
      </c>
      <c r="R53" s="186">
        <f t="shared" si="24"/>
        <v>30.500000000000007</v>
      </c>
      <c r="S53" s="186">
        <f t="shared" si="25"/>
        <v>236.16666666666669</v>
      </c>
      <c r="T53" s="187">
        <f>R53*Hoja3!$B$10</f>
        <v>896887.27000000014</v>
      </c>
      <c r="U53" s="187">
        <f>S53*Hoja3!$B$10</f>
        <v>6944750.0633333335</v>
      </c>
    </row>
    <row r="54" spans="1:26" ht="18.75" x14ac:dyDescent="0.25">
      <c r="A54" s="182">
        <v>4.5</v>
      </c>
      <c r="B54" s="183">
        <f t="shared" si="17"/>
        <v>300</v>
      </c>
      <c r="C54" s="184">
        <f t="shared" si="18"/>
        <v>10</v>
      </c>
      <c r="D54" s="184">
        <f>IF($B54&gt;([1]Hoja3!$C$5+[1]Hoja3!$B$13),[1]Hoja3!C$5,B54-C54)</f>
        <v>200</v>
      </c>
      <c r="E54" s="185">
        <f t="shared" si="15"/>
        <v>-90</v>
      </c>
      <c r="F54" s="186">
        <f t="shared" si="19"/>
        <v>22.5</v>
      </c>
      <c r="G54" s="186">
        <f>IF($E54&gt;=0,0,IF(-$E54*Hoja3!C$8&gt;Hoja3!$C$6,Hoja3!$C$6,-$E54*Hoja3!$C$8))</f>
        <v>67.5</v>
      </c>
      <c r="H54" s="186">
        <f t="shared" si="20"/>
        <v>32.5</v>
      </c>
      <c r="I54" s="186">
        <f t="shared" si="21"/>
        <v>267.5</v>
      </c>
      <c r="J54" s="187">
        <f>H54*Hoja3!$B$10</f>
        <v>955699.54999999993</v>
      </c>
      <c r="K54" s="187">
        <f>I54*Hoja3!$B$10</f>
        <v>7866142.4500000002</v>
      </c>
      <c r="L54" s="160"/>
      <c r="M54" s="184">
        <f t="shared" si="22"/>
        <v>15</v>
      </c>
      <c r="N54" s="184">
        <f>IF($B54&gt;([1]Hoja3!$C$5+[1]Hoja3!$B$14),[1]Hoja3!$C$5,B54-M54)</f>
        <v>200</v>
      </c>
      <c r="O54" s="185">
        <f t="shared" si="16"/>
        <v>-85</v>
      </c>
      <c r="P54" s="186">
        <f t="shared" si="23"/>
        <v>25.500000000000007</v>
      </c>
      <c r="Q54" s="186">
        <f>IF($O54&gt;=0,0,IF(-$O54*Hoja3!C$9&gt;Hoja3!$C$6,Hoja3!$C$6,-$O54*Hoja3!$C$9))</f>
        <v>59.499999999999993</v>
      </c>
      <c r="R54" s="186">
        <f t="shared" si="24"/>
        <v>40.500000000000007</v>
      </c>
      <c r="S54" s="186">
        <f t="shared" si="25"/>
        <v>259.5</v>
      </c>
      <c r="T54" s="187">
        <f>R54*Hoja3!$B$10</f>
        <v>1190948.6700000002</v>
      </c>
      <c r="U54" s="187">
        <f>S54*Hoja3!$B$10</f>
        <v>7630893.3300000001</v>
      </c>
      <c r="V54" s="188"/>
      <c r="W54" s="188"/>
      <c r="X54" s="188"/>
      <c r="Y54" s="189"/>
      <c r="Z54" s="189"/>
    </row>
    <row r="55" spans="1:26" ht="18.75" x14ac:dyDescent="0.25">
      <c r="A55" s="182">
        <v>5</v>
      </c>
      <c r="B55" s="183">
        <f t="shared" si="17"/>
        <v>333.33333333333331</v>
      </c>
      <c r="C55" s="184">
        <f t="shared" si="18"/>
        <v>10</v>
      </c>
      <c r="D55" s="184">
        <f>IF($B55&gt;([1]Hoja3!$C$5+[1]Hoja3!$B$13),[1]Hoja3!C$5,B55-C55)</f>
        <v>200</v>
      </c>
      <c r="E55" s="185">
        <f t="shared" si="15"/>
        <v>-123.33333333333331</v>
      </c>
      <c r="F55" s="186">
        <f t="shared" si="19"/>
        <v>30.833333333333329</v>
      </c>
      <c r="G55" s="186">
        <f>IF($E55&gt;=0,0,IF(-$E55*Hoja3!C$8&gt;Hoja3!$C$6,Hoja3!$C$6,-$E55*Hoja3!$C$8))</f>
        <v>92.499999999999986</v>
      </c>
      <c r="H55" s="186">
        <f t="shared" si="20"/>
        <v>40.833333333333329</v>
      </c>
      <c r="I55" s="186">
        <f t="shared" si="21"/>
        <v>292.5</v>
      </c>
      <c r="J55" s="187">
        <f>H55*Hoja3!$B$10</f>
        <v>1200750.7166666666</v>
      </c>
      <c r="K55" s="187">
        <f>I55*Hoja3!$B$10</f>
        <v>8601295.9499999993</v>
      </c>
      <c r="L55" s="160"/>
      <c r="M55" s="184">
        <f t="shared" si="22"/>
        <v>15</v>
      </c>
      <c r="N55" s="184">
        <f>IF($B55&gt;([1]Hoja3!$C$5+[1]Hoja3!$B$14),[1]Hoja3!$C$5,B55-M55)</f>
        <v>200</v>
      </c>
      <c r="O55" s="185">
        <f t="shared" si="16"/>
        <v>-118.33333333333331</v>
      </c>
      <c r="P55" s="186">
        <f t="shared" si="23"/>
        <v>35.5</v>
      </c>
      <c r="Q55" s="186">
        <f>IF($O55&gt;=0,0,IF(-$O55*Hoja3!C$9&gt;Hoja3!$C$6,Hoja3!$C$6,-$O55*Hoja3!$C$9))</f>
        <v>82.833333333333314</v>
      </c>
      <c r="R55" s="186">
        <f t="shared" si="24"/>
        <v>50.5</v>
      </c>
      <c r="S55" s="186">
        <f t="shared" si="25"/>
        <v>282.83333333333331</v>
      </c>
      <c r="T55" s="187">
        <f>R55*Hoja3!$B$10</f>
        <v>1485010.07</v>
      </c>
      <c r="U55" s="187">
        <f>S55*Hoja3!$B$10</f>
        <v>8317036.5966666657</v>
      </c>
      <c r="V55" s="188"/>
      <c r="W55" s="188"/>
      <c r="X55" s="188"/>
      <c r="Y55" s="189"/>
      <c r="Z55" s="189"/>
    </row>
    <row r="56" spans="1:26" ht="18.75" x14ac:dyDescent="0.25">
      <c r="A56" s="182">
        <v>5.5</v>
      </c>
      <c r="B56" s="183">
        <f t="shared" si="17"/>
        <v>366.66666666666669</v>
      </c>
      <c r="C56" s="184">
        <f t="shared" si="18"/>
        <v>10</v>
      </c>
      <c r="D56" s="184">
        <f>IF($B56&gt;([1]Hoja3!$C$5+[1]Hoja3!$B$13),[1]Hoja3!C$5,B56-C56)</f>
        <v>200</v>
      </c>
      <c r="E56" s="185">
        <f t="shared" si="15"/>
        <v>-156.66666666666669</v>
      </c>
      <c r="F56" s="186">
        <f t="shared" si="19"/>
        <v>39.166666666666671</v>
      </c>
      <c r="G56" s="186">
        <f>IF($E56&gt;=0,0,IF(-$E56*Hoja3!C$8&gt;Hoja3!$C$6,Hoja3!$C$6,-$E56*Hoja3!$C$8))</f>
        <v>117.50000000000001</v>
      </c>
      <c r="H56" s="186">
        <f t="shared" si="20"/>
        <v>49.166666666666671</v>
      </c>
      <c r="I56" s="186">
        <f t="shared" si="21"/>
        <v>317.5</v>
      </c>
      <c r="J56" s="187">
        <f>H56*Hoja3!$B$10</f>
        <v>1445801.8833333335</v>
      </c>
      <c r="K56" s="187">
        <f>I56*Hoja3!$B$10</f>
        <v>9336449.4499999993</v>
      </c>
      <c r="L56" s="160"/>
      <c r="M56" s="184">
        <f t="shared" si="22"/>
        <v>15</v>
      </c>
      <c r="N56" s="184">
        <f>IF($B56&gt;([1]Hoja3!$C$5+[1]Hoja3!$B$14),[1]Hoja3!$C$5,B56-M56)</f>
        <v>200</v>
      </c>
      <c r="O56" s="185">
        <f t="shared" si="16"/>
        <v>-151.66666666666669</v>
      </c>
      <c r="P56" s="186">
        <f t="shared" si="23"/>
        <v>45.500000000000014</v>
      </c>
      <c r="Q56" s="186">
        <f>IF($O56&gt;=0,0,IF(-$O56*Hoja3!C$9&gt;Hoja3!$C$6,Hoja3!$C$6,-$O56*Hoja3!$C$9))</f>
        <v>106.16666666666667</v>
      </c>
      <c r="R56" s="186">
        <f t="shared" si="24"/>
        <v>60.500000000000014</v>
      </c>
      <c r="S56" s="186">
        <f t="shared" si="25"/>
        <v>306.16666666666669</v>
      </c>
      <c r="T56" s="187">
        <f>R56*Hoja3!$B$10</f>
        <v>1779071.4700000004</v>
      </c>
      <c r="U56" s="187">
        <f>S56*Hoja3!$B$10</f>
        <v>9003179.8633333333</v>
      </c>
      <c r="V56" s="188"/>
      <c r="W56" s="188"/>
      <c r="X56" s="188"/>
      <c r="Y56" s="189"/>
      <c r="Z56" s="189"/>
    </row>
    <row r="57" spans="1:26" ht="18.75" x14ac:dyDescent="0.25">
      <c r="A57" s="182">
        <v>6</v>
      </c>
      <c r="B57" s="183">
        <f t="shared" si="17"/>
        <v>400</v>
      </c>
      <c r="C57" s="184">
        <f t="shared" si="18"/>
        <v>10</v>
      </c>
      <c r="D57" s="184">
        <f>IF($B57&gt;([1]Hoja3!$C$5+[1]Hoja3!$B$13),[1]Hoja3!C$5,B57-C57)</f>
        <v>200</v>
      </c>
      <c r="E57" s="185">
        <f t="shared" si="15"/>
        <v>-190</v>
      </c>
      <c r="F57" s="186">
        <f t="shared" si="19"/>
        <v>47.5</v>
      </c>
      <c r="G57" s="186">
        <f>IF($E57&gt;=0,0,IF(-$E57*Hoja3!C$8&gt;Hoja3!$C$6,Hoja3!$C$6,-$E57*Hoja3!$C$8))</f>
        <v>142.5</v>
      </c>
      <c r="H57" s="186">
        <f t="shared" si="20"/>
        <v>57.5</v>
      </c>
      <c r="I57" s="186">
        <f t="shared" si="21"/>
        <v>342.5</v>
      </c>
      <c r="J57" s="187">
        <f>H57*Hoja3!$B$10</f>
        <v>1690853.05</v>
      </c>
      <c r="K57" s="187">
        <f>I57*Hoja3!$B$10</f>
        <v>10071602.949999999</v>
      </c>
      <c r="L57" s="160"/>
      <c r="M57" s="184">
        <f t="shared" si="22"/>
        <v>15</v>
      </c>
      <c r="N57" s="184">
        <f>IF($B57&gt;([1]Hoja3!$C$5+[1]Hoja3!$B$14),[1]Hoja3!$C$5,B57-M57)</f>
        <v>200</v>
      </c>
      <c r="O57" s="185">
        <f t="shared" si="16"/>
        <v>-185</v>
      </c>
      <c r="P57" s="186">
        <f t="shared" si="23"/>
        <v>55.5</v>
      </c>
      <c r="Q57" s="186">
        <f>IF($O57&gt;=0,0,IF(-$O57*Hoja3!C$9&gt;Hoja3!$C$6,Hoja3!$C$6,-$O57*Hoja3!$C$9))</f>
        <v>129.5</v>
      </c>
      <c r="R57" s="186">
        <f t="shared" si="24"/>
        <v>70.5</v>
      </c>
      <c r="S57" s="186">
        <f t="shared" si="25"/>
        <v>329.5</v>
      </c>
      <c r="T57" s="187">
        <f>R57*Hoja3!$B$10</f>
        <v>2073132.8699999999</v>
      </c>
      <c r="U57" s="187">
        <f>S57*Hoja3!$B$10</f>
        <v>9689323.129999999</v>
      </c>
      <c r="V57" s="188"/>
      <c r="W57" s="188"/>
      <c r="X57" s="188"/>
      <c r="Y57" s="189"/>
      <c r="Z57" s="189"/>
    </row>
    <row r="58" spans="1:26" ht="18.75" x14ac:dyDescent="0.25">
      <c r="A58" s="182">
        <v>6.5</v>
      </c>
      <c r="B58" s="183">
        <f t="shared" si="17"/>
        <v>433.33333333333331</v>
      </c>
      <c r="C58" s="184">
        <f t="shared" si="18"/>
        <v>10</v>
      </c>
      <c r="D58" s="184">
        <f>IF($B58&gt;([1]Hoja3!$C$5+[1]Hoja3!$B$13),[1]Hoja3!C$5,B58-C58)</f>
        <v>200</v>
      </c>
      <c r="E58" s="185">
        <f t="shared" si="15"/>
        <v>-223.33333333333331</v>
      </c>
      <c r="F58" s="186">
        <f t="shared" si="19"/>
        <v>55.833333333333314</v>
      </c>
      <c r="G58" s="186">
        <f>IF($E58&gt;=0,0,IF(-$E58*Hoja3!C$8&gt;Hoja3!$C$6,Hoja3!$C$6,-$E58*Hoja3!$C$8))</f>
        <v>167.5</v>
      </c>
      <c r="H58" s="186">
        <f t="shared" si="20"/>
        <v>65.833333333333314</v>
      </c>
      <c r="I58" s="186">
        <f t="shared" si="21"/>
        <v>367.5</v>
      </c>
      <c r="J58" s="187">
        <f>H58*Hoja3!$B$10</f>
        <v>1935904.2166666661</v>
      </c>
      <c r="K58" s="187">
        <f>I58*Hoja3!$B$10</f>
        <v>10806756.449999999</v>
      </c>
      <c r="L58" s="160"/>
      <c r="M58" s="184">
        <f t="shared" si="22"/>
        <v>15</v>
      </c>
      <c r="N58" s="184">
        <f>IF($B58&gt;([1]Hoja3!$C$5+[1]Hoja3!$B$14),[1]Hoja3!$C$5,B58-M58)</f>
        <v>200</v>
      </c>
      <c r="O58" s="185">
        <f t="shared" si="16"/>
        <v>-218.33333333333331</v>
      </c>
      <c r="P58" s="186">
        <f t="shared" si="23"/>
        <v>65.5</v>
      </c>
      <c r="Q58" s="186">
        <f>IF($O58&gt;=0,0,IF(-$O58*Hoja3!C$9&gt;Hoja3!$C$6,Hoja3!$C$6,-$O58*Hoja3!$C$9))</f>
        <v>152.83333333333331</v>
      </c>
      <c r="R58" s="186">
        <f t="shared" si="24"/>
        <v>80.5</v>
      </c>
      <c r="S58" s="186">
        <f t="shared" si="25"/>
        <v>352.83333333333331</v>
      </c>
      <c r="T58" s="187">
        <f>R58*Hoja3!$B$10</f>
        <v>2367194.27</v>
      </c>
      <c r="U58" s="187">
        <f>S58*Hoja3!$B$10</f>
        <v>10375466.396666666</v>
      </c>
      <c r="V58" s="188"/>
      <c r="W58" s="188"/>
      <c r="X58" s="188"/>
      <c r="Y58" s="189"/>
      <c r="Z58" s="189"/>
    </row>
    <row r="59" spans="1:26" ht="18.75" x14ac:dyDescent="0.25">
      <c r="A59" s="182">
        <v>7</v>
      </c>
      <c r="B59" s="183">
        <f t="shared" si="17"/>
        <v>466.66666666666669</v>
      </c>
      <c r="C59" s="184">
        <f t="shared" si="18"/>
        <v>10</v>
      </c>
      <c r="D59" s="184">
        <f>IF($B59&gt;([1]Hoja3!$C$5+[1]Hoja3!$B$13),[1]Hoja3!C$5,B59-C59)</f>
        <v>200</v>
      </c>
      <c r="E59" s="185">
        <f t="shared" si="15"/>
        <v>-256.66666666666669</v>
      </c>
      <c r="F59" s="186">
        <f t="shared" si="19"/>
        <v>64.166666666666686</v>
      </c>
      <c r="G59" s="186">
        <f>IF($E59&gt;=0,0,IF(-$E59*Hoja3!C$8&gt;Hoja3!$C$6,Hoja3!$C$6,-$E59*Hoja3!$C$8))</f>
        <v>192.5</v>
      </c>
      <c r="H59" s="186">
        <f t="shared" si="20"/>
        <v>74.166666666666686</v>
      </c>
      <c r="I59" s="186">
        <f t="shared" si="21"/>
        <v>392.5</v>
      </c>
      <c r="J59" s="187">
        <f>H59*Hoja3!$B$10</f>
        <v>2180955.3833333338</v>
      </c>
      <c r="K59" s="187">
        <f>I59*Hoja3!$B$10</f>
        <v>11541909.949999999</v>
      </c>
      <c r="L59" s="160"/>
      <c r="M59" s="184">
        <f t="shared" si="22"/>
        <v>15</v>
      </c>
      <c r="N59" s="184">
        <f>IF($B59&gt;([1]Hoja3!$C$5+[1]Hoja3!$B$14),[1]Hoja3!$C$5,B59-M59)</f>
        <v>200</v>
      </c>
      <c r="O59" s="185">
        <f t="shared" si="16"/>
        <v>-251.66666666666669</v>
      </c>
      <c r="P59" s="186">
        <f t="shared" si="23"/>
        <v>75.500000000000028</v>
      </c>
      <c r="Q59" s="186">
        <f>IF($O59&gt;=0,0,IF(-$O59*Hoja3!C$9&gt;Hoja3!$C$6,Hoja3!$C$6,-$O59*Hoja3!$C$9))</f>
        <v>176.16666666666666</v>
      </c>
      <c r="R59" s="186">
        <f t="shared" si="24"/>
        <v>90.500000000000028</v>
      </c>
      <c r="S59" s="186">
        <f t="shared" si="25"/>
        <v>376.16666666666663</v>
      </c>
      <c r="T59" s="187">
        <f>R59*Hoja3!$B$10</f>
        <v>2661255.6700000009</v>
      </c>
      <c r="U59" s="187">
        <f>S59*Hoja3!$B$10</f>
        <v>11061609.663333332</v>
      </c>
      <c r="V59" s="188"/>
      <c r="W59" s="188"/>
      <c r="X59" s="188"/>
      <c r="Y59" s="189"/>
      <c r="Z59" s="189"/>
    </row>
    <row r="60" spans="1:26" ht="18.75" x14ac:dyDescent="0.25">
      <c r="A60" s="182">
        <v>7.5</v>
      </c>
      <c r="B60" s="183">
        <f t="shared" si="17"/>
        <v>500</v>
      </c>
      <c r="C60" s="184">
        <f t="shared" si="18"/>
        <v>10</v>
      </c>
      <c r="D60" s="184">
        <f>IF($B60&gt;([1]Hoja3!$C$5+[1]Hoja3!$B$13),[1]Hoja3!C$5,B60-C60)</f>
        <v>200</v>
      </c>
      <c r="E60" s="185">
        <f t="shared" si="15"/>
        <v>-290</v>
      </c>
      <c r="F60" s="186">
        <f t="shared" si="19"/>
        <v>72.5</v>
      </c>
      <c r="G60" s="186">
        <f>IF($E60&gt;=0,0,IF(-$E60*Hoja3!C$8&gt;Hoja3!$C$6,Hoja3!$C$6,-$E60*Hoja3!$C$8))</f>
        <v>217.5</v>
      </c>
      <c r="H60" s="186">
        <f t="shared" ref="H60:H69" si="26">C60+F60</f>
        <v>82.5</v>
      </c>
      <c r="I60" s="186">
        <f t="shared" ref="I60:I69" si="27">D60+G60</f>
        <v>417.5</v>
      </c>
      <c r="J60" s="187">
        <f>H60*Hoja3!$B$10</f>
        <v>2426006.5499999998</v>
      </c>
      <c r="K60" s="187">
        <f>I60*Hoja3!$B$10</f>
        <v>12277063.449999999</v>
      </c>
      <c r="L60" s="160"/>
      <c r="M60" s="184">
        <f t="shared" si="22"/>
        <v>15</v>
      </c>
      <c r="N60" s="184">
        <f>IF($B60&gt;([1]Hoja3!$C$5+[1]Hoja3!$B$14),[1]Hoja3!$C$5,B60-M60)</f>
        <v>200</v>
      </c>
      <c r="O60" s="185">
        <f t="shared" si="16"/>
        <v>-285</v>
      </c>
      <c r="P60" s="186">
        <f t="shared" si="23"/>
        <v>85.5</v>
      </c>
      <c r="Q60" s="186">
        <f>IF($O60&gt;=0,0,IF(-$O60*Hoja3!C$9&gt;Hoja3!$C$6,Hoja3!$C$6,-$O60*Hoja3!$C$9))</f>
        <v>199.5</v>
      </c>
      <c r="R60" s="186">
        <f t="shared" ref="R60:R69" si="28">M60+P60</f>
        <v>100.5</v>
      </c>
      <c r="S60" s="186">
        <f t="shared" ref="S60:S69" si="29">N60+Q60</f>
        <v>399.5</v>
      </c>
      <c r="T60" s="187">
        <f>R60*Hoja3!$B$10</f>
        <v>2955317.07</v>
      </c>
      <c r="U60" s="187">
        <f>S60*Hoja3!$B$10</f>
        <v>11747752.93</v>
      </c>
      <c r="V60" s="188"/>
      <c r="W60" s="188"/>
      <c r="X60" s="188"/>
      <c r="Y60" s="189"/>
      <c r="Z60" s="189"/>
    </row>
    <row r="61" spans="1:26" ht="18.75" x14ac:dyDescent="0.25">
      <c r="A61" s="182">
        <v>8</v>
      </c>
      <c r="B61" s="183">
        <f t="shared" si="17"/>
        <v>533.33333333333337</v>
      </c>
      <c r="C61" s="184">
        <f t="shared" si="18"/>
        <v>10</v>
      </c>
      <c r="D61" s="184">
        <f>IF($B61&gt;([1]Hoja3!$C$5+[1]Hoja3!$B$13),[1]Hoja3!C$5,B61-C61)</f>
        <v>200</v>
      </c>
      <c r="E61" s="185">
        <f t="shared" si="15"/>
        <v>-323.33333333333337</v>
      </c>
      <c r="F61" s="186">
        <f t="shared" si="19"/>
        <v>80.833333333333343</v>
      </c>
      <c r="G61" s="186">
        <f>IF($E61&gt;=0,0,IF(-$E61*Hoja3!C$8&gt;Hoja3!$C$6,Hoja3!$C$6,-$E61*Hoja3!$C$8))</f>
        <v>242.50000000000003</v>
      </c>
      <c r="H61" s="186">
        <f t="shared" si="26"/>
        <v>90.833333333333343</v>
      </c>
      <c r="I61" s="186">
        <f t="shared" si="27"/>
        <v>442.5</v>
      </c>
      <c r="J61" s="187">
        <f>H61*Hoja3!$B$10</f>
        <v>2671057.7166666668</v>
      </c>
      <c r="K61" s="187">
        <f>I61*Hoja3!$B$10</f>
        <v>13012216.949999999</v>
      </c>
      <c r="L61" s="160"/>
      <c r="M61" s="184">
        <f t="shared" si="22"/>
        <v>15</v>
      </c>
      <c r="N61" s="184">
        <f>IF($B61&gt;([1]Hoja3!$C$5+[1]Hoja3!$B$14),[1]Hoja3!$C$5,B61-M61)</f>
        <v>200</v>
      </c>
      <c r="O61" s="185">
        <f t="shared" si="16"/>
        <v>-318.33333333333337</v>
      </c>
      <c r="P61" s="186">
        <f t="shared" si="23"/>
        <v>95.500000000000028</v>
      </c>
      <c r="Q61" s="186">
        <f>IF($O61&gt;=0,0,IF(-$O61*Hoja3!C$9&gt;Hoja3!$C$6,Hoja3!$C$6,-$O61*Hoja3!$C$9))</f>
        <v>222.83333333333334</v>
      </c>
      <c r="R61" s="186">
        <f t="shared" si="28"/>
        <v>110.50000000000003</v>
      </c>
      <c r="S61" s="186">
        <f t="shared" si="29"/>
        <v>422.83333333333337</v>
      </c>
      <c r="T61" s="187">
        <f>R61*Hoja3!$B$10</f>
        <v>3249378.4700000007</v>
      </c>
      <c r="U61" s="187">
        <f>S61*Hoja3!$B$10</f>
        <v>12433896.196666667</v>
      </c>
      <c r="V61" s="188"/>
      <c r="W61" s="188"/>
      <c r="X61" s="188"/>
      <c r="Y61" s="189"/>
      <c r="Z61" s="189"/>
    </row>
    <row r="62" spans="1:26" ht="18.75" x14ac:dyDescent="0.25">
      <c r="A62" s="182">
        <v>8.5</v>
      </c>
      <c r="B62" s="183">
        <f t="shared" si="17"/>
        <v>566.66666666666663</v>
      </c>
      <c r="C62" s="184">
        <f t="shared" si="18"/>
        <v>10</v>
      </c>
      <c r="D62" s="184">
        <f>IF($B62&gt;([1]Hoja3!$C$5+[1]Hoja3!$B$13),[1]Hoja3!C$5,B62-C62)</f>
        <v>200</v>
      </c>
      <c r="E62" s="185">
        <f t="shared" si="15"/>
        <v>-356.66666666666663</v>
      </c>
      <c r="F62" s="186">
        <f t="shared" si="19"/>
        <v>106.66666666666663</v>
      </c>
      <c r="G62" s="186">
        <f>IF($E62&gt;=0,0,IF(-$E62*Hoja3!C$8&gt;Hoja3!$C$6,Hoja3!$C$6,-$E62*Hoja3!$C$8))</f>
        <v>250</v>
      </c>
      <c r="H62" s="186">
        <f t="shared" si="26"/>
        <v>116.66666666666663</v>
      </c>
      <c r="I62" s="186">
        <f t="shared" si="27"/>
        <v>450</v>
      </c>
      <c r="J62" s="187">
        <f>H62*Hoja3!$B$10</f>
        <v>3430716.3333333321</v>
      </c>
      <c r="K62" s="187">
        <f>I62*Hoja3!$B$10</f>
        <v>13232763</v>
      </c>
      <c r="L62" s="160"/>
      <c r="M62" s="184">
        <f t="shared" si="22"/>
        <v>15</v>
      </c>
      <c r="N62" s="184">
        <f>IF($B62&gt;([1]Hoja3!$C$5+[1]Hoja3!$B$14),[1]Hoja3!$C$5,B62-M62)</f>
        <v>200</v>
      </c>
      <c r="O62" s="185">
        <f t="shared" si="16"/>
        <v>-351.66666666666663</v>
      </c>
      <c r="P62" s="186">
        <f t="shared" si="23"/>
        <v>105.5</v>
      </c>
      <c r="Q62" s="186">
        <f>IF($O62&gt;=0,0,IF(-$O62*Hoja3!C$9&gt;Hoja3!$C$6,Hoja3!$C$6,-$O62*Hoja3!$C$9))</f>
        <v>246.16666666666663</v>
      </c>
      <c r="R62" s="186">
        <f t="shared" si="28"/>
        <v>120.5</v>
      </c>
      <c r="S62" s="186">
        <f t="shared" si="29"/>
        <v>446.16666666666663</v>
      </c>
      <c r="T62" s="187">
        <f>R62*Hoja3!$B$10</f>
        <v>3543439.87</v>
      </c>
      <c r="U62" s="187">
        <f>S62*Hoja3!$B$10</f>
        <v>13120039.463333331</v>
      </c>
      <c r="V62" s="188"/>
      <c r="W62" s="188"/>
      <c r="X62" s="188"/>
      <c r="Y62" s="189"/>
      <c r="Z62" s="189"/>
    </row>
    <row r="63" spans="1:26" ht="18.75" x14ac:dyDescent="0.25">
      <c r="A63" s="182">
        <v>9</v>
      </c>
      <c r="B63" s="183">
        <f t="shared" si="17"/>
        <v>600</v>
      </c>
      <c r="C63" s="184">
        <f t="shared" si="18"/>
        <v>10</v>
      </c>
      <c r="D63" s="184">
        <f>IF($B63&gt;([1]Hoja3!$C$5+[1]Hoja3!$B$13),[1]Hoja3!C$5,B63-C63)</f>
        <v>200</v>
      </c>
      <c r="E63" s="185">
        <f t="shared" si="15"/>
        <v>-390</v>
      </c>
      <c r="F63" s="186">
        <f t="shared" si="19"/>
        <v>140</v>
      </c>
      <c r="G63" s="186">
        <f>IF($E63&gt;=0,0,IF(-$E63*Hoja3!C$8&gt;Hoja3!$C$6,Hoja3!$C$6,-$E63*Hoja3!$C$8))</f>
        <v>250</v>
      </c>
      <c r="H63" s="186">
        <f t="shared" si="26"/>
        <v>150</v>
      </c>
      <c r="I63" s="186">
        <f t="shared" si="27"/>
        <v>450</v>
      </c>
      <c r="J63" s="187">
        <f>H63*Hoja3!$B$10</f>
        <v>4410921</v>
      </c>
      <c r="K63" s="187">
        <f>I63*Hoja3!$B$10</f>
        <v>13232763</v>
      </c>
      <c r="L63" s="160"/>
      <c r="M63" s="184">
        <f t="shared" si="22"/>
        <v>15</v>
      </c>
      <c r="N63" s="184">
        <f>IF($B63&gt;([1]Hoja3!$C$5+[1]Hoja3!$B$14),[1]Hoja3!$C$5,B63-M63)</f>
        <v>200</v>
      </c>
      <c r="O63" s="185">
        <f t="shared" si="16"/>
        <v>-385</v>
      </c>
      <c r="P63" s="186">
        <f t="shared" si="23"/>
        <v>135</v>
      </c>
      <c r="Q63" s="186">
        <f>IF($O63&gt;=0,0,IF(-$O63*Hoja3!C$9&gt;Hoja3!$C$6,Hoja3!$C$6,-$O63*Hoja3!$C$9))</f>
        <v>250</v>
      </c>
      <c r="R63" s="186">
        <f t="shared" si="28"/>
        <v>150</v>
      </c>
      <c r="S63" s="186">
        <f t="shared" si="29"/>
        <v>450</v>
      </c>
      <c r="T63" s="187">
        <f>R63*Hoja3!$B$10</f>
        <v>4410921</v>
      </c>
      <c r="U63" s="187">
        <f>S63*Hoja3!$B$10</f>
        <v>13232763</v>
      </c>
      <c r="V63" s="188"/>
      <c r="W63" s="188"/>
      <c r="X63" s="188"/>
      <c r="Y63" s="189"/>
      <c r="Z63" s="189"/>
    </row>
    <row r="64" spans="1:26" ht="18.75" x14ac:dyDescent="0.25">
      <c r="A64" s="182">
        <v>9.5</v>
      </c>
      <c r="B64" s="183">
        <f t="shared" si="17"/>
        <v>633.33333333333337</v>
      </c>
      <c r="C64" s="184">
        <f t="shared" si="18"/>
        <v>10</v>
      </c>
      <c r="D64" s="184">
        <f>IF($B64&gt;([1]Hoja3!$C$5+[1]Hoja3!$B$13),[1]Hoja3!C$5,B64-C64)</f>
        <v>200</v>
      </c>
      <c r="E64" s="185">
        <f t="shared" si="15"/>
        <v>-423.33333333333337</v>
      </c>
      <c r="F64" s="186">
        <f t="shared" si="19"/>
        <v>173.33333333333337</v>
      </c>
      <c r="G64" s="186">
        <f>IF($E64&gt;=0,0,IF(-$E64*Hoja3!C$8&gt;Hoja3!$C$6,Hoja3!$C$6,-$E64*Hoja3!$C$8))</f>
        <v>250</v>
      </c>
      <c r="H64" s="186">
        <f t="shared" si="26"/>
        <v>183.33333333333337</v>
      </c>
      <c r="I64" s="186">
        <f t="shared" si="27"/>
        <v>450</v>
      </c>
      <c r="J64" s="187">
        <f>H64*Hoja3!$B$10</f>
        <v>5391125.6666666679</v>
      </c>
      <c r="K64" s="187">
        <f>I64*Hoja3!$B$10</f>
        <v>13232763</v>
      </c>
      <c r="L64" s="160"/>
      <c r="M64" s="184">
        <f t="shared" si="22"/>
        <v>15</v>
      </c>
      <c r="N64" s="184">
        <f>IF($B64&gt;([1]Hoja3!$C$5+[1]Hoja3!$B$14),[1]Hoja3!$C$5,B64-M64)</f>
        <v>200</v>
      </c>
      <c r="O64" s="185">
        <f t="shared" si="16"/>
        <v>-418.33333333333337</v>
      </c>
      <c r="P64" s="186">
        <f t="shared" si="23"/>
        <v>168.33333333333337</v>
      </c>
      <c r="Q64" s="186">
        <f>IF($O64&gt;=0,0,IF(-$O64*Hoja3!C$9&gt;Hoja3!$C$6,Hoja3!$C$6,-$O64*Hoja3!$C$9))</f>
        <v>250</v>
      </c>
      <c r="R64" s="186">
        <f t="shared" si="28"/>
        <v>183.33333333333337</v>
      </c>
      <c r="S64" s="186">
        <f t="shared" si="29"/>
        <v>450</v>
      </c>
      <c r="T64" s="187">
        <f>R64*Hoja3!$B$10</f>
        <v>5391125.6666666679</v>
      </c>
      <c r="U64" s="187">
        <f>S64*Hoja3!$B$10</f>
        <v>13232763</v>
      </c>
    </row>
    <row r="65" spans="1:21" ht="18.75" x14ac:dyDescent="0.25">
      <c r="A65" s="182">
        <v>10</v>
      </c>
      <c r="B65" s="183">
        <f t="shared" si="17"/>
        <v>666.66666666666663</v>
      </c>
      <c r="C65" s="184">
        <f t="shared" si="18"/>
        <v>10</v>
      </c>
      <c r="D65" s="184">
        <f>IF($B65&gt;([1]Hoja3!$C$5+[1]Hoja3!$B$13),[1]Hoja3!C$5,B65-C65)</f>
        <v>200</v>
      </c>
      <c r="E65" s="185">
        <f t="shared" si="15"/>
        <v>-456.66666666666663</v>
      </c>
      <c r="F65" s="186">
        <f t="shared" si="19"/>
        <v>206.66666666666663</v>
      </c>
      <c r="G65" s="186">
        <f>IF($E65&gt;=0,0,IF(-$E65*Hoja3!C$8&gt;Hoja3!$C$6,Hoja3!$C$6,-$E65*Hoja3!$C$8))</f>
        <v>250</v>
      </c>
      <c r="H65" s="186">
        <f t="shared" si="26"/>
        <v>216.66666666666663</v>
      </c>
      <c r="I65" s="186">
        <f t="shared" si="27"/>
        <v>450</v>
      </c>
      <c r="J65" s="187">
        <f>H65*Hoja3!$B$10</f>
        <v>6371330.3333333321</v>
      </c>
      <c r="K65" s="187">
        <f>I65*Hoja3!$B$10</f>
        <v>13232763</v>
      </c>
      <c r="L65" s="160"/>
      <c r="M65" s="184">
        <f t="shared" si="22"/>
        <v>15</v>
      </c>
      <c r="N65" s="184">
        <f>IF($B65&gt;([1]Hoja3!$C$5+[1]Hoja3!$B$14),[1]Hoja3!$C$5,B65-M65)</f>
        <v>200</v>
      </c>
      <c r="O65" s="185">
        <f t="shared" si="16"/>
        <v>-451.66666666666663</v>
      </c>
      <c r="P65" s="186">
        <f t="shared" si="23"/>
        <v>201.66666666666663</v>
      </c>
      <c r="Q65" s="186">
        <f>IF($O65&gt;=0,0,IF(-$O65*Hoja3!C$9&gt;Hoja3!$C$6,Hoja3!$C$6,-$O65*Hoja3!$C$9))</f>
        <v>250</v>
      </c>
      <c r="R65" s="186">
        <f t="shared" si="28"/>
        <v>216.66666666666663</v>
      </c>
      <c r="S65" s="186">
        <f t="shared" si="29"/>
        <v>450</v>
      </c>
      <c r="T65" s="187">
        <f>R65*Hoja3!$B$10</f>
        <v>6371330.3333333321</v>
      </c>
      <c r="U65" s="187">
        <f>S65*Hoja3!$B$10</f>
        <v>13232763</v>
      </c>
    </row>
    <row r="66" spans="1:21" ht="18.75" x14ac:dyDescent="0.25">
      <c r="A66" s="182">
        <v>10.5</v>
      </c>
      <c r="B66" s="183">
        <f t="shared" si="17"/>
        <v>700</v>
      </c>
      <c r="C66" s="184">
        <f t="shared" si="18"/>
        <v>10</v>
      </c>
      <c r="D66" s="184">
        <f>IF($B66&gt;([1]Hoja3!$C$5+[1]Hoja3!$B$13),[1]Hoja3!C$5,B66-C66)</f>
        <v>200</v>
      </c>
      <c r="E66" s="185">
        <f t="shared" si="15"/>
        <v>-490</v>
      </c>
      <c r="F66" s="186">
        <f>IF(G66=0,0,-E66-G66)</f>
        <v>240</v>
      </c>
      <c r="G66" s="186">
        <f>IF($E66&gt;=0,0,IF(-$E66*Hoja3!C$8&gt;Hoja3!$C$6,Hoja3!$C$6,-$E66*Hoja3!$C$8))</f>
        <v>250</v>
      </c>
      <c r="H66" s="186">
        <f t="shared" si="26"/>
        <v>250</v>
      </c>
      <c r="I66" s="186">
        <f t="shared" si="27"/>
        <v>450</v>
      </c>
      <c r="J66" s="187">
        <f>H66*Hoja3!$B$10</f>
        <v>7351535</v>
      </c>
      <c r="K66" s="187">
        <f>I66*Hoja3!$B$10</f>
        <v>13232763</v>
      </c>
      <c r="L66" s="160"/>
      <c r="M66" s="184">
        <f t="shared" si="22"/>
        <v>15</v>
      </c>
      <c r="N66" s="184">
        <f>IF($B66&gt;([1]Hoja3!$C$5+[1]Hoja3!$B$14),[1]Hoja3!$C$5,B66-M66)</f>
        <v>200</v>
      </c>
      <c r="O66" s="185">
        <f t="shared" si="16"/>
        <v>-485</v>
      </c>
      <c r="P66" s="186">
        <f>IF(Q66=0,0,-O66-Q66)</f>
        <v>235</v>
      </c>
      <c r="Q66" s="186">
        <f>IF($O66&gt;=0,0,IF(-$O66*Hoja3!C$9&gt;Hoja3!$C$6,Hoja3!$C$6,-$O66*Hoja3!$C$9))</f>
        <v>250</v>
      </c>
      <c r="R66" s="186">
        <f t="shared" si="28"/>
        <v>250</v>
      </c>
      <c r="S66" s="186">
        <f t="shared" si="29"/>
        <v>450</v>
      </c>
      <c r="T66" s="187">
        <f>R66*Hoja3!$B$10</f>
        <v>7351535</v>
      </c>
      <c r="U66" s="187">
        <f>S66*Hoja3!$B$10</f>
        <v>13232763</v>
      </c>
    </row>
    <row r="67" spans="1:21" ht="18.75" x14ac:dyDescent="0.25">
      <c r="A67" s="182">
        <v>11</v>
      </c>
      <c r="B67" s="183">
        <f t="shared" si="17"/>
        <v>733.33333333333337</v>
      </c>
      <c r="C67" s="184">
        <f t="shared" si="18"/>
        <v>10</v>
      </c>
      <c r="D67" s="184">
        <f>IF($B67&gt;([1]Hoja3!$C$5+[1]Hoja3!$B$13),[1]Hoja3!C$5,B67-C67)</f>
        <v>200</v>
      </c>
      <c r="E67" s="185">
        <f t="shared" si="15"/>
        <v>-523.33333333333337</v>
      </c>
      <c r="F67" s="186">
        <f>IF(G67=0,0,-E67-G67)</f>
        <v>273.33333333333337</v>
      </c>
      <c r="G67" s="186">
        <f>IF($E67&gt;=0,0,IF(-$E67*Hoja3!C$8&gt;Hoja3!$C$6,Hoja3!$C$6,-$E67*Hoja3!$C$8))</f>
        <v>250</v>
      </c>
      <c r="H67" s="186">
        <f t="shared" si="26"/>
        <v>283.33333333333337</v>
      </c>
      <c r="I67" s="186">
        <f t="shared" si="27"/>
        <v>450</v>
      </c>
      <c r="J67" s="187">
        <f>H67*Hoja3!$B$10</f>
        <v>8331739.6666666679</v>
      </c>
      <c r="K67" s="187">
        <f>I67*Hoja3!$B$10</f>
        <v>13232763</v>
      </c>
      <c r="L67" s="160"/>
      <c r="M67" s="184">
        <f t="shared" si="22"/>
        <v>15</v>
      </c>
      <c r="N67" s="184">
        <f>IF($B67&gt;([1]Hoja3!$C$5+[1]Hoja3!$B$14),[1]Hoja3!$C$5,B67-M67)</f>
        <v>200</v>
      </c>
      <c r="O67" s="185">
        <f t="shared" si="16"/>
        <v>-518.33333333333337</v>
      </c>
      <c r="P67" s="186">
        <f>IF(Q67=0,0,-O67-Q67)</f>
        <v>268.33333333333337</v>
      </c>
      <c r="Q67" s="186">
        <f>IF($O67&gt;=0,0,IF(-$O67*Hoja3!C$9&gt;Hoja3!$C$6,Hoja3!$C$6,-$O67*Hoja3!$C$9))</f>
        <v>250</v>
      </c>
      <c r="R67" s="186">
        <f t="shared" si="28"/>
        <v>283.33333333333337</v>
      </c>
      <c r="S67" s="186">
        <f t="shared" si="29"/>
        <v>450</v>
      </c>
      <c r="T67" s="187">
        <f>R67*Hoja3!$B$10</f>
        <v>8331739.6666666679</v>
      </c>
      <c r="U67" s="187">
        <f>S67*Hoja3!$B$10</f>
        <v>13232763</v>
      </c>
    </row>
    <row r="68" spans="1:21" ht="18.75" x14ac:dyDescent="0.25">
      <c r="A68" s="182">
        <v>11.5</v>
      </c>
      <c r="B68" s="183">
        <f t="shared" si="17"/>
        <v>766.66666666666663</v>
      </c>
      <c r="C68" s="184">
        <f t="shared" si="18"/>
        <v>10</v>
      </c>
      <c r="D68" s="184">
        <f>IF($B68&gt;([1]Hoja3!$C$5+[1]Hoja3!$B$13),[1]Hoja3!C$5,B68-C68)</f>
        <v>200</v>
      </c>
      <c r="E68" s="185">
        <f t="shared" si="15"/>
        <v>-556.66666666666663</v>
      </c>
      <c r="F68" s="186">
        <f>IF(G68=0,0,-E68-G68)</f>
        <v>306.66666666666663</v>
      </c>
      <c r="G68" s="186">
        <f>IF($E68&gt;=0,0,IF(-$E68*Hoja3!C$8&gt;Hoja3!$C$6,Hoja3!$C$6,-$E68*Hoja3!$C$8))</f>
        <v>250</v>
      </c>
      <c r="H68" s="186">
        <f t="shared" si="26"/>
        <v>316.66666666666663</v>
      </c>
      <c r="I68" s="186">
        <f t="shared" si="27"/>
        <v>450</v>
      </c>
      <c r="J68" s="187">
        <f>H68*Hoja3!$B$10</f>
        <v>9311944.3333333321</v>
      </c>
      <c r="K68" s="187">
        <f>I68*Hoja3!$B$10</f>
        <v>13232763</v>
      </c>
      <c r="L68" s="160"/>
      <c r="M68" s="184">
        <f t="shared" si="22"/>
        <v>15</v>
      </c>
      <c r="N68" s="184">
        <f>IF($B68&gt;([1]Hoja3!$C$5+[1]Hoja3!$B$14),[1]Hoja3!$C$5,B68-M68)</f>
        <v>200</v>
      </c>
      <c r="O68" s="185">
        <f t="shared" si="16"/>
        <v>-551.66666666666663</v>
      </c>
      <c r="P68" s="186">
        <f>IF(Q68=0,0,-O68-Q68)</f>
        <v>301.66666666666663</v>
      </c>
      <c r="Q68" s="186">
        <f>IF($O68&gt;=0,0,IF(-$O68*Hoja3!C$9&gt;Hoja3!$C$6,Hoja3!$C$6,-$O68*Hoja3!$C$9))</f>
        <v>250</v>
      </c>
      <c r="R68" s="186">
        <f t="shared" si="28"/>
        <v>316.66666666666663</v>
      </c>
      <c r="S68" s="186">
        <f t="shared" si="29"/>
        <v>450</v>
      </c>
      <c r="T68" s="187">
        <f>R68*Hoja3!$B$10</f>
        <v>9311944.3333333321</v>
      </c>
      <c r="U68" s="187">
        <f>S68*Hoja3!$B$10</f>
        <v>13232763</v>
      </c>
    </row>
    <row r="69" spans="1:21" ht="18.75" x14ac:dyDescent="0.25">
      <c r="A69" s="182">
        <v>12</v>
      </c>
      <c r="B69" s="183">
        <f t="shared" si="17"/>
        <v>800</v>
      </c>
      <c r="C69" s="184">
        <f t="shared" si="18"/>
        <v>10</v>
      </c>
      <c r="D69" s="184">
        <f>IF($B69&gt;([1]Hoja3!$C$5+[1]Hoja3!$B$13),[1]Hoja3!C$5,B69-C69)</f>
        <v>200</v>
      </c>
      <c r="E69" s="185">
        <f t="shared" si="15"/>
        <v>-590</v>
      </c>
      <c r="F69" s="186">
        <f>IF(G69=0,0,-E69-G69)</f>
        <v>340</v>
      </c>
      <c r="G69" s="186">
        <f>IF($E69&gt;=0,0,IF(-$E69*Hoja3!C$8&gt;Hoja3!$C$6,Hoja3!$C$6,-$E69*Hoja3!$C$8))</f>
        <v>250</v>
      </c>
      <c r="H69" s="186">
        <f t="shared" si="26"/>
        <v>350</v>
      </c>
      <c r="I69" s="186">
        <f t="shared" si="27"/>
        <v>450</v>
      </c>
      <c r="J69" s="187">
        <f>H69*Hoja3!$B$10</f>
        <v>10292149</v>
      </c>
      <c r="K69" s="187">
        <f>I69*Hoja3!$B$10</f>
        <v>13232763</v>
      </c>
      <c r="L69" s="160"/>
      <c r="M69" s="184">
        <f t="shared" si="22"/>
        <v>15</v>
      </c>
      <c r="N69" s="184">
        <f>IF($B69&gt;([1]Hoja3!$C$5+[1]Hoja3!$B$14),[1]Hoja3!$C$5,B69-M69)</f>
        <v>200</v>
      </c>
      <c r="O69" s="185">
        <f t="shared" si="16"/>
        <v>-585</v>
      </c>
      <c r="P69" s="186">
        <f>IF(Q69=0,0,-O69-Q69)</f>
        <v>335</v>
      </c>
      <c r="Q69" s="186">
        <f>IF($O69&gt;=0,0,IF(-$O69*Hoja3!C$9&gt;Hoja3!$C$6,Hoja3!$C$6,-$O69*Hoja3!$C$9))</f>
        <v>250</v>
      </c>
      <c r="R69" s="186">
        <f t="shared" si="28"/>
        <v>350</v>
      </c>
      <c r="S69" s="186">
        <f t="shared" si="29"/>
        <v>450</v>
      </c>
      <c r="T69" s="187">
        <f>R69*Hoja3!$B$10</f>
        <v>10292149</v>
      </c>
      <c r="U69" s="187">
        <f>S69*Hoja3!$B$10</f>
        <v>13232763</v>
      </c>
    </row>
  </sheetData>
  <sheetProtection algorithmName="SHA-512" hashValue="KjZ5TR6buT7F36GxxtV2Phuu/ppaJ4B7opBWQ2Zf89XhvHxCHy2pU06O43OLpvGEI+JVFVM/DB1ghjQmlu5h+w==" saltValue="9/0qJUQzP3Qo9TQqc8jdKA==" spinCount="100000" sheet="1" objects="1" scenarios="1"/>
  <protectedRanges>
    <protectedRange sqref="B8:C9" name="Parámetros"/>
  </protectedRanges>
  <mergeCells count="22">
    <mergeCell ref="T45:U45"/>
    <mergeCell ref="B10:C10"/>
    <mergeCell ref="F15:G15"/>
    <mergeCell ref="M14:U14"/>
    <mergeCell ref="C14:K14"/>
    <mergeCell ref="C13:U13"/>
    <mergeCell ref="T15:U15"/>
    <mergeCell ref="R15:S15"/>
    <mergeCell ref="P15:Q15"/>
    <mergeCell ref="J15:K15"/>
    <mergeCell ref="H15:I15"/>
    <mergeCell ref="F45:G45"/>
    <mergeCell ref="H45:I45"/>
    <mergeCell ref="J45:K45"/>
    <mergeCell ref="P45:Q45"/>
    <mergeCell ref="R45:S45"/>
    <mergeCell ref="A5:U5"/>
    <mergeCell ref="B8:C8"/>
    <mergeCell ref="B9:C9"/>
    <mergeCell ref="C43:U43"/>
    <mergeCell ref="C44:K44"/>
    <mergeCell ref="M44:U44"/>
  </mergeCells>
  <conditionalFormatting sqref="E17">
    <cfRule type="cellIs" dxfId="51" priority="64" operator="greaterThanOrEqual">
      <formula>0</formula>
    </cfRule>
    <cfRule type="cellIs" dxfId="50" priority="65" operator="lessThan">
      <formula>0</formula>
    </cfRule>
  </conditionalFormatting>
  <conditionalFormatting sqref="O48 O50 O52">
    <cfRule type="cellIs" dxfId="49" priority="35" operator="greaterThanOrEqual">
      <formula>0</formula>
    </cfRule>
    <cfRule type="cellIs" dxfId="48" priority="36" operator="lessThan">
      <formula>0</formula>
    </cfRule>
  </conditionalFormatting>
  <conditionalFormatting sqref="E18">
    <cfRule type="cellIs" dxfId="47" priority="56" operator="greaterThanOrEqual">
      <formula>0</formula>
    </cfRule>
    <cfRule type="cellIs" dxfId="46" priority="57" operator="lessThan">
      <formula>0</formula>
    </cfRule>
  </conditionalFormatting>
  <conditionalFormatting sqref="E49 E51 E53">
    <cfRule type="cellIs" dxfId="45" priority="42" operator="greaterThanOrEqual">
      <formula>0</formula>
    </cfRule>
    <cfRule type="cellIs" dxfId="44" priority="43" operator="lessThan">
      <formula>0</formula>
    </cfRule>
  </conditionalFormatting>
  <conditionalFormatting sqref="O18">
    <cfRule type="cellIs" dxfId="43" priority="45" operator="greaterThanOrEqual">
      <formula>0</formula>
    </cfRule>
    <cfRule type="cellIs" dxfId="42" priority="46" operator="lessThan">
      <formula>0</formula>
    </cfRule>
  </conditionalFormatting>
  <conditionalFormatting sqref="E17:E18">
    <cfRule type="cellIs" dxfId="41" priority="49" operator="greaterThanOrEqual">
      <formula>0</formula>
    </cfRule>
  </conditionalFormatting>
  <conditionalFormatting sqref="O18">
    <cfRule type="cellIs" dxfId="40" priority="44" operator="greaterThanOrEqual">
      <formula>0</formula>
    </cfRule>
  </conditionalFormatting>
  <conditionalFormatting sqref="E48 E50 E52">
    <cfRule type="cellIs" dxfId="39" priority="40" operator="greaterThanOrEqual">
      <formula>0</formula>
    </cfRule>
    <cfRule type="cellIs" dxfId="38" priority="41" operator="lessThan">
      <formula>0</formula>
    </cfRule>
  </conditionalFormatting>
  <conditionalFormatting sqref="E48:E53">
    <cfRule type="cellIs" dxfId="37" priority="39" operator="greaterThanOrEqual">
      <formula>0</formula>
    </cfRule>
  </conditionalFormatting>
  <conditionalFormatting sqref="O47 O49 O51 O53">
    <cfRule type="cellIs" dxfId="36" priority="37" operator="greaterThanOrEqual">
      <formula>0</formula>
    </cfRule>
    <cfRule type="cellIs" dxfId="35" priority="38" operator="lessThan">
      <formula>0</formula>
    </cfRule>
  </conditionalFormatting>
  <conditionalFormatting sqref="O47:O53">
    <cfRule type="cellIs" dxfId="34" priority="34" operator="greaterThanOrEqual">
      <formula>0</formula>
    </cfRule>
  </conditionalFormatting>
  <conditionalFormatting sqref="O17">
    <cfRule type="cellIs" dxfId="33" priority="32" operator="greaterThanOrEqual">
      <formula>0</formula>
    </cfRule>
    <cfRule type="cellIs" dxfId="32" priority="33" operator="lessThan">
      <formula>0</formula>
    </cfRule>
  </conditionalFormatting>
  <conditionalFormatting sqref="O17">
    <cfRule type="cellIs" dxfId="31" priority="31" operator="greaterThanOrEqual">
      <formula>0</formula>
    </cfRule>
  </conditionalFormatting>
  <conditionalFormatting sqref="E47">
    <cfRule type="cellIs" dxfId="30" priority="29" operator="greaterThanOrEqual">
      <formula>0</formula>
    </cfRule>
    <cfRule type="cellIs" dxfId="29" priority="30" operator="lessThan">
      <formula>0</formula>
    </cfRule>
  </conditionalFormatting>
  <conditionalFormatting sqref="E47">
    <cfRule type="cellIs" dxfId="28" priority="28" operator="greaterThanOrEqual">
      <formula>0</formula>
    </cfRule>
  </conditionalFormatting>
  <conditionalFormatting sqref="E64:E69">
    <cfRule type="cellIs" dxfId="27" priority="26" operator="greaterThanOrEqual">
      <formula>0</formula>
    </cfRule>
    <cfRule type="cellIs" dxfId="26" priority="27" operator="lessThan">
      <formula>0</formula>
    </cfRule>
  </conditionalFormatting>
  <conditionalFormatting sqref="E64:E69">
    <cfRule type="cellIs" dxfId="25" priority="25" operator="greaterThanOrEqual">
      <formula>0</formula>
    </cfRule>
  </conditionalFormatting>
  <conditionalFormatting sqref="O64:O69">
    <cfRule type="cellIs" dxfId="24" priority="23" operator="greaterThanOrEqual">
      <formula>0</formula>
    </cfRule>
    <cfRule type="cellIs" dxfId="23" priority="24" operator="lessThan">
      <formula>0</formula>
    </cfRule>
  </conditionalFormatting>
  <conditionalFormatting sqref="O64:O69">
    <cfRule type="cellIs" dxfId="22" priority="22" operator="greaterThanOrEqual">
      <formula>0</formula>
    </cfRule>
  </conditionalFormatting>
  <conditionalFormatting sqref="O54:O63">
    <cfRule type="cellIs" dxfId="21" priority="2" operator="greaterThanOrEqual">
      <formula>0</formula>
    </cfRule>
    <cfRule type="cellIs" dxfId="20" priority="3" operator="lessThan">
      <formula>0</formula>
    </cfRule>
  </conditionalFormatting>
  <conditionalFormatting sqref="O54:O63">
    <cfRule type="cellIs" dxfId="19" priority="1" operator="greaterThanOrEqual">
      <formula>0</formula>
    </cfRule>
  </conditionalFormatting>
  <conditionalFormatting sqref="E19:E39">
    <cfRule type="cellIs" dxfId="18" priority="11" operator="greaterThanOrEqual">
      <formula>0</formula>
    </cfRule>
    <cfRule type="cellIs" dxfId="17" priority="12" operator="lessThan">
      <formula>0</formula>
    </cfRule>
  </conditionalFormatting>
  <conditionalFormatting sqref="O19:O39">
    <cfRule type="cellIs" dxfId="16" priority="8" operator="greaterThanOrEqual">
      <formula>0</formula>
    </cfRule>
    <cfRule type="cellIs" dxfId="15" priority="9" operator="lessThan">
      <formula>0</formula>
    </cfRule>
  </conditionalFormatting>
  <conditionalFormatting sqref="E19:E39">
    <cfRule type="cellIs" dxfId="14" priority="10" operator="greaterThanOrEqual">
      <formula>0</formula>
    </cfRule>
  </conditionalFormatting>
  <conditionalFormatting sqref="O19:O39">
    <cfRule type="cellIs" dxfId="13" priority="7" operator="greaterThanOrEqual">
      <formula>0</formula>
    </cfRule>
  </conditionalFormatting>
  <conditionalFormatting sqref="E54:E63">
    <cfRule type="cellIs" dxfId="12" priority="5" operator="greaterThanOrEqual">
      <formula>0</formula>
    </cfRule>
    <cfRule type="cellIs" dxfId="11" priority="6" operator="lessThan">
      <formula>0</formula>
    </cfRule>
  </conditionalFormatting>
  <conditionalFormatting sqref="E54:E63">
    <cfRule type="cellIs" dxfId="10" priority="4" operator="greaterThanOrEqual">
      <formula>0</formula>
    </cfRule>
  </conditionalFormatting>
  <pageMargins left="0.25" right="0.25" top="0.75" bottom="0.75" header="0.3" footer="0.3"/>
  <pageSetup paperSiz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"/>
  <sheetViews>
    <sheetView workbookViewId="0">
      <selection activeCell="B10" sqref="B10:C10"/>
    </sheetView>
  </sheetViews>
  <sheetFormatPr baseColWidth="10" defaultColWidth="11.42578125" defaultRowHeight="15" x14ac:dyDescent="0.25"/>
  <sheetData>
    <row r="1" spans="1:8" ht="18.75" x14ac:dyDescent="0.25">
      <c r="A1" s="149" t="s">
        <v>7</v>
      </c>
      <c r="B1" s="202">
        <f>'Serie subsidio y ahorro'!B9/10000</f>
        <v>1</v>
      </c>
      <c r="C1" s="202"/>
      <c r="D1" s="145"/>
      <c r="E1" s="144"/>
      <c r="F1" s="144"/>
      <c r="G1" s="79"/>
    </row>
    <row r="2" spans="1:8" ht="18.75" x14ac:dyDescent="0.25">
      <c r="A2" s="149" t="s">
        <v>9</v>
      </c>
      <c r="B2" s="204">
        <f>'Serie subsidio y ahorro'!B8/B1</f>
        <v>150</v>
      </c>
      <c r="C2" s="204"/>
      <c r="D2" s="146"/>
      <c r="E2" s="146"/>
      <c r="F2" s="144"/>
      <c r="G2" s="79"/>
    </row>
    <row r="3" spans="1:8" ht="18.75" x14ac:dyDescent="0.25">
      <c r="A3" s="149"/>
      <c r="B3" s="150"/>
      <c r="C3" s="150"/>
      <c r="D3" s="146"/>
      <c r="E3" s="146"/>
      <c r="F3" s="144"/>
      <c r="G3" s="79"/>
    </row>
    <row r="4" spans="1:8" ht="18.75" x14ac:dyDescent="0.25">
      <c r="A4" s="149"/>
      <c r="B4" s="151" t="s">
        <v>119</v>
      </c>
      <c r="C4" s="151" t="s">
        <v>120</v>
      </c>
      <c r="D4" s="145"/>
      <c r="E4" s="144"/>
      <c r="F4" s="144"/>
      <c r="G4" s="79"/>
    </row>
    <row r="5" spans="1:8" ht="18.75" x14ac:dyDescent="0.25">
      <c r="A5" s="149" t="s">
        <v>78</v>
      </c>
      <c r="B5" s="150">
        <v>250</v>
      </c>
      <c r="C5" s="150">
        <v>200</v>
      </c>
      <c r="D5" s="79"/>
      <c r="E5" s="79"/>
      <c r="F5" s="144"/>
      <c r="G5" s="79"/>
    </row>
    <row r="6" spans="1:8" ht="18.75" x14ac:dyDescent="0.25">
      <c r="A6" s="149" t="s">
        <v>121</v>
      </c>
      <c r="B6" s="150">
        <v>350</v>
      </c>
      <c r="C6" s="150">
        <v>250</v>
      </c>
      <c r="D6" s="79"/>
      <c r="E6" s="79"/>
      <c r="F6" s="79"/>
      <c r="G6" s="147"/>
    </row>
    <row r="7" spans="1:8" ht="18.75" x14ac:dyDescent="0.25">
      <c r="A7" s="149" t="s">
        <v>122</v>
      </c>
      <c r="B7" s="150"/>
      <c r="C7" s="150"/>
      <c r="D7" s="79"/>
      <c r="E7" s="79"/>
      <c r="F7" s="144"/>
      <c r="G7" s="79"/>
    </row>
    <row r="8" spans="1:8" ht="18.75" x14ac:dyDescent="0.25">
      <c r="A8" s="152" t="s">
        <v>123</v>
      </c>
      <c r="B8" s="153">
        <v>0.8</v>
      </c>
      <c r="C8" s="153">
        <v>0.75</v>
      </c>
      <c r="D8" s="79"/>
      <c r="E8" s="79"/>
      <c r="F8" s="79"/>
      <c r="G8" s="147"/>
    </row>
    <row r="9" spans="1:8" ht="18.75" x14ac:dyDescent="0.25">
      <c r="A9" s="152" t="s">
        <v>124</v>
      </c>
      <c r="B9" s="153">
        <v>0.75</v>
      </c>
      <c r="C9" s="153">
        <v>0.7</v>
      </c>
      <c r="D9" s="79"/>
      <c r="E9" s="79"/>
      <c r="F9" s="79"/>
      <c r="G9" s="147"/>
    </row>
    <row r="10" spans="1:8" ht="18.75" x14ac:dyDescent="0.25">
      <c r="A10" s="149" t="s">
        <v>125</v>
      </c>
      <c r="B10" s="203">
        <v>29406.14</v>
      </c>
      <c r="C10" s="203"/>
      <c r="D10" s="79"/>
      <c r="E10" s="79"/>
      <c r="F10" s="79"/>
      <c r="G10" s="79"/>
      <c r="H10" s="158">
        <v>29406.14</v>
      </c>
    </row>
    <row r="11" spans="1:8" ht="18.75" x14ac:dyDescent="0.25">
      <c r="A11" s="89"/>
      <c r="B11" s="148"/>
      <c r="C11" s="148"/>
      <c r="D11" s="79"/>
      <c r="E11" s="79"/>
      <c r="F11" s="79"/>
      <c r="G11" s="79"/>
    </row>
    <row r="12" spans="1:8" ht="18.75" x14ac:dyDescent="0.25">
      <c r="A12" s="154" t="s">
        <v>126</v>
      </c>
      <c r="B12" s="155" t="s">
        <v>127</v>
      </c>
      <c r="C12" s="156"/>
      <c r="D12" s="157"/>
      <c r="E12" s="157"/>
      <c r="F12" s="157"/>
      <c r="G12" s="157"/>
    </row>
    <row r="13" spans="1:8" ht="18.75" x14ac:dyDescent="0.25">
      <c r="A13" s="154" t="s">
        <v>128</v>
      </c>
      <c r="B13" s="155" t="s">
        <v>129</v>
      </c>
      <c r="C13" s="156"/>
      <c r="D13" s="157"/>
      <c r="E13" s="157"/>
      <c r="F13" s="157"/>
      <c r="G13" s="157"/>
    </row>
  </sheetData>
  <mergeCells count="3">
    <mergeCell ref="B1:C1"/>
    <mergeCell ref="B10:C10"/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9"/>
  <sheetViews>
    <sheetView topLeftCell="A28" zoomScale="70" zoomScaleNormal="70" workbookViewId="0">
      <selection activeCell="G6" sqref="G6"/>
    </sheetView>
  </sheetViews>
  <sheetFormatPr baseColWidth="10" defaultColWidth="11.42578125" defaultRowHeight="16.5" x14ac:dyDescent="0.25"/>
  <cols>
    <col min="1" max="1" width="33.5703125" style="54" customWidth="1"/>
    <col min="2" max="5" width="15.7109375" style="54" customWidth="1"/>
    <col min="6" max="6" width="2.7109375" style="54" customWidth="1"/>
    <col min="7" max="8" width="15.7109375" style="54" customWidth="1"/>
    <col min="9" max="9" width="2.7109375" style="54" customWidth="1"/>
    <col min="10" max="11" width="15.7109375" style="54" customWidth="1"/>
    <col min="12" max="12" width="2.7109375" style="54" customWidth="1"/>
    <col min="13" max="15" width="18.7109375" style="54" customWidth="1"/>
    <col min="16" max="19" width="15.7109375" style="54" customWidth="1"/>
    <col min="20" max="16384" width="11.42578125" style="54"/>
  </cols>
  <sheetData>
    <row r="1" spans="1:18" ht="27.75" x14ac:dyDescent="0.25">
      <c r="A1" s="131" t="s">
        <v>106</v>
      </c>
      <c r="C1" s="55"/>
      <c r="D1" s="55"/>
      <c r="E1" s="55"/>
      <c r="F1" s="55"/>
      <c r="G1" s="55"/>
    </row>
    <row r="2" spans="1:18" ht="18.75" x14ac:dyDescent="0.25">
      <c r="A2" s="89" t="s">
        <v>3</v>
      </c>
      <c r="B2" s="125">
        <v>123</v>
      </c>
      <c r="C2" s="55"/>
      <c r="D2" s="55"/>
      <c r="E2" s="55"/>
      <c r="F2" s="55"/>
      <c r="G2" s="100">
        <v>453</v>
      </c>
      <c r="H2" s="143" t="s">
        <v>130</v>
      </c>
    </row>
    <row r="3" spans="1:18" ht="18.75" x14ac:dyDescent="0.25">
      <c r="A3" s="89" t="s">
        <v>5</v>
      </c>
      <c r="B3" s="125">
        <v>8683.2000000000007</v>
      </c>
      <c r="C3" s="56"/>
      <c r="D3" s="56"/>
      <c r="E3" s="56"/>
      <c r="F3" s="56"/>
      <c r="G3" s="100">
        <v>150</v>
      </c>
      <c r="H3" s="143" t="s">
        <v>131</v>
      </c>
    </row>
    <row r="4" spans="1:18" ht="18.75" x14ac:dyDescent="0.25">
      <c r="A4" s="89" t="s">
        <v>7</v>
      </c>
      <c r="B4" s="126">
        <f>B3/10000</f>
        <v>0.86832000000000009</v>
      </c>
      <c r="C4" s="57"/>
      <c r="D4" s="57"/>
      <c r="E4" s="55"/>
      <c r="F4" s="55"/>
      <c r="G4" s="100">
        <v>150</v>
      </c>
      <c r="H4" s="143" t="s">
        <v>132</v>
      </c>
    </row>
    <row r="5" spans="1:18" ht="18.75" x14ac:dyDescent="0.25">
      <c r="A5" s="89" t="s">
        <v>9</v>
      </c>
      <c r="B5" s="127">
        <f>B2/B4</f>
        <v>141.65284687672747</v>
      </c>
      <c r="C5" s="60"/>
      <c r="D5" s="60"/>
      <c r="E5" s="60"/>
      <c r="F5" s="60"/>
      <c r="G5" s="100">
        <v>0</v>
      </c>
      <c r="H5" s="143" t="s">
        <v>133</v>
      </c>
    </row>
    <row r="6" spans="1:18" ht="18.75" x14ac:dyDescent="0.25">
      <c r="A6" s="89" t="s">
        <v>78</v>
      </c>
      <c r="B6" s="125">
        <v>200</v>
      </c>
      <c r="G6" s="100">
        <f>SUM(G2:G5)</f>
        <v>753</v>
      </c>
      <c r="H6" s="143" t="s">
        <v>134</v>
      </c>
      <c r="I6" s="64"/>
      <c r="J6" s="65"/>
      <c r="K6" s="58"/>
      <c r="L6" s="62"/>
      <c r="M6" s="62"/>
      <c r="N6" s="62"/>
      <c r="O6" s="62"/>
      <c r="P6" s="62"/>
      <c r="Q6" s="62"/>
      <c r="R6" s="65"/>
    </row>
    <row r="7" spans="1:18" ht="18.75" x14ac:dyDescent="0.25">
      <c r="A7" s="89" t="s">
        <v>18</v>
      </c>
      <c r="B7" s="127"/>
      <c r="G7" s="141">
        <f>G6/55</f>
        <v>13.690909090909091</v>
      </c>
      <c r="H7" s="143" t="s">
        <v>135</v>
      </c>
      <c r="I7" s="64"/>
      <c r="J7" s="65"/>
      <c r="K7" s="58"/>
      <c r="L7" s="62"/>
      <c r="M7" s="62"/>
      <c r="N7" s="62"/>
      <c r="O7" s="62"/>
      <c r="P7" s="62"/>
      <c r="Q7" s="62"/>
      <c r="R7" s="65"/>
    </row>
    <row r="8" spans="1:18" ht="18.75" x14ac:dyDescent="0.25">
      <c r="A8" s="128" t="s">
        <v>123</v>
      </c>
      <c r="B8" s="129">
        <v>0.75</v>
      </c>
      <c r="H8" s="64"/>
      <c r="I8" s="64"/>
      <c r="J8" s="65"/>
      <c r="K8" s="58"/>
      <c r="L8" s="62"/>
      <c r="M8" s="62"/>
      <c r="N8" s="62"/>
      <c r="O8" s="62"/>
      <c r="P8" s="62"/>
      <c r="Q8" s="62"/>
      <c r="R8" s="65"/>
    </row>
    <row r="9" spans="1:18" ht="18.75" x14ac:dyDescent="0.25">
      <c r="A9" s="128" t="s">
        <v>124</v>
      </c>
      <c r="B9" s="129">
        <v>0.5</v>
      </c>
      <c r="H9" s="64"/>
      <c r="I9" s="64"/>
      <c r="J9" s="65"/>
      <c r="K9" s="58"/>
      <c r="L9" s="62"/>
      <c r="M9" s="62"/>
      <c r="N9" s="62"/>
      <c r="O9" s="62"/>
      <c r="P9" s="62"/>
      <c r="Q9" s="62"/>
      <c r="R9" s="65"/>
    </row>
    <row r="10" spans="1:18" ht="18.75" x14ac:dyDescent="0.25">
      <c r="A10" s="89"/>
      <c r="B10" s="89"/>
      <c r="H10" s="64"/>
      <c r="I10" s="64"/>
      <c r="J10" s="65"/>
      <c r="K10" s="58"/>
      <c r="L10" s="62"/>
      <c r="M10" s="62"/>
      <c r="N10" s="62"/>
      <c r="O10" s="62"/>
      <c r="P10" s="62"/>
      <c r="Q10" s="62"/>
      <c r="R10" s="65"/>
    </row>
    <row r="11" spans="1:18" ht="18.75" x14ac:dyDescent="0.25">
      <c r="A11" s="89" t="s">
        <v>79</v>
      </c>
      <c r="B11" s="125">
        <v>200</v>
      </c>
      <c r="H11" s="64"/>
      <c r="I11" s="64"/>
      <c r="J11" s="65"/>
      <c r="K11" s="58"/>
      <c r="L11" s="62"/>
      <c r="M11" s="62"/>
      <c r="N11" s="62"/>
      <c r="O11" s="62"/>
      <c r="P11" s="62"/>
      <c r="Q11" s="62"/>
      <c r="R11" s="65"/>
    </row>
    <row r="12" spans="1:18" ht="18.75" x14ac:dyDescent="0.25">
      <c r="A12" s="89" t="s">
        <v>125</v>
      </c>
      <c r="B12" s="130">
        <v>27980</v>
      </c>
      <c r="K12" s="59"/>
      <c r="M12" s="62"/>
      <c r="N12" s="62"/>
      <c r="O12" s="62"/>
      <c r="P12" s="62"/>
      <c r="Q12" s="62"/>
    </row>
    <row r="13" spans="1:18" ht="18.75" x14ac:dyDescent="0.25">
      <c r="A13" s="89"/>
      <c r="B13" s="130"/>
      <c r="K13" s="59"/>
      <c r="M13" s="62"/>
      <c r="N13" s="62"/>
      <c r="O13" s="62"/>
      <c r="P13" s="62"/>
      <c r="Q13" s="62"/>
    </row>
    <row r="14" spans="1:18" ht="27.75" x14ac:dyDescent="0.25">
      <c r="A14" s="131" t="s">
        <v>85</v>
      </c>
      <c r="B14" s="84"/>
      <c r="C14" s="85"/>
      <c r="D14" s="85"/>
      <c r="E14" s="85"/>
      <c r="F14" s="85"/>
      <c r="G14" s="79"/>
      <c r="H14" s="79"/>
      <c r="I14" s="79"/>
      <c r="J14" s="79"/>
      <c r="K14" s="86"/>
      <c r="L14" s="87"/>
      <c r="M14" s="81"/>
      <c r="N14" s="81"/>
      <c r="O14" s="81"/>
      <c r="P14" s="62"/>
      <c r="Q14" s="62"/>
    </row>
    <row r="15" spans="1:18" ht="18.75" x14ac:dyDescent="0.25">
      <c r="A15" s="89" t="s">
        <v>136</v>
      </c>
      <c r="B15" s="84"/>
      <c r="C15" s="85"/>
      <c r="D15" s="85"/>
      <c r="E15" s="85"/>
      <c r="F15" s="85"/>
      <c r="G15" s="79"/>
      <c r="H15" s="79"/>
      <c r="I15" s="79"/>
      <c r="J15" s="79"/>
      <c r="K15" s="86"/>
      <c r="L15" s="87"/>
      <c r="M15" s="81"/>
      <c r="N15" s="81"/>
      <c r="O15" s="81"/>
      <c r="P15" s="62"/>
      <c r="Q15" s="62"/>
    </row>
    <row r="16" spans="1:18" s="73" customFormat="1" ht="18" x14ac:dyDescent="0.25">
      <c r="A16" s="133"/>
      <c r="B16" s="132"/>
      <c r="C16" s="132"/>
      <c r="D16" s="132"/>
      <c r="E16" s="132"/>
      <c r="F16" s="132"/>
      <c r="G16" s="205" t="s">
        <v>111</v>
      </c>
      <c r="H16" s="205"/>
      <c r="I16" s="132"/>
      <c r="J16" s="205" t="s">
        <v>66</v>
      </c>
      <c r="K16" s="205"/>
      <c r="L16" s="134"/>
      <c r="M16" s="205" t="s">
        <v>66</v>
      </c>
      <c r="N16" s="205"/>
    </row>
    <row r="17" spans="1:16" s="73" customFormat="1" ht="54" x14ac:dyDescent="0.25">
      <c r="A17" s="135" t="s">
        <v>42</v>
      </c>
      <c r="B17" s="135" t="s">
        <v>89</v>
      </c>
      <c r="C17" s="136" t="s">
        <v>45</v>
      </c>
      <c r="D17" s="137" t="s">
        <v>90</v>
      </c>
      <c r="E17" s="135" t="s">
        <v>91</v>
      </c>
      <c r="F17" s="132"/>
      <c r="G17" s="136" t="s">
        <v>93</v>
      </c>
      <c r="H17" s="137" t="s">
        <v>137</v>
      </c>
      <c r="I17" s="132"/>
      <c r="J17" s="136" t="s">
        <v>97</v>
      </c>
      <c r="K17" s="137" t="s">
        <v>98</v>
      </c>
      <c r="L17" s="134"/>
      <c r="M17" s="136" t="s">
        <v>99</v>
      </c>
      <c r="N17" s="137" t="s">
        <v>100</v>
      </c>
    </row>
    <row r="18" spans="1:16" ht="18.75" x14ac:dyDescent="0.25">
      <c r="A18" s="99">
        <v>3</v>
      </c>
      <c r="B18" s="88">
        <f t="shared" ref="B18:B24" si="0">($B$3*A18)/B$2</f>
        <v>211.78536585365856</v>
      </c>
      <c r="C18" s="100">
        <v>15</v>
      </c>
      <c r="D18" s="100">
        <f>B6</f>
        <v>200</v>
      </c>
      <c r="E18" s="138">
        <f>D18+C18-B18</f>
        <v>3.2146341463414387</v>
      </c>
      <c r="F18" s="98"/>
      <c r="G18" s="104">
        <f>IF(H18=0,0,-E18-H18)</f>
        <v>0</v>
      </c>
      <c r="H18" s="104">
        <f t="shared" ref="H18:H31" si="1">IF($E18&gt;=0,0,IF(-$E18*B$8&gt;$B$11,$B$11,-$E18*$B$8))</f>
        <v>0</v>
      </c>
      <c r="I18" s="98"/>
      <c r="J18" s="104">
        <f>C18+G18</f>
        <v>15</v>
      </c>
      <c r="K18" s="104">
        <f>D18+H18</f>
        <v>200</v>
      </c>
      <c r="L18" s="105"/>
      <c r="M18" s="106">
        <f t="shared" ref="M18:N24" si="2">J18*$B$12</f>
        <v>419700</v>
      </c>
      <c r="N18" s="106">
        <f t="shared" si="2"/>
        <v>5596000</v>
      </c>
    </row>
    <row r="19" spans="1:16" ht="18.75" x14ac:dyDescent="0.25">
      <c r="A19" s="99">
        <v>4</v>
      </c>
      <c r="B19" s="88">
        <f t="shared" si="0"/>
        <v>282.3804878048781</v>
      </c>
      <c r="C19" s="100">
        <v>15</v>
      </c>
      <c r="D19" s="100">
        <f t="shared" ref="D19:D29" si="3">D36</f>
        <v>200</v>
      </c>
      <c r="E19" s="139">
        <f t="shared" ref="E19:E24" si="4">D19+C19-B19</f>
        <v>-67.380487804878101</v>
      </c>
      <c r="F19" s="140"/>
      <c r="G19" s="141">
        <f t="shared" ref="G19:G24" si="5">IF(H19=0,0,-E19-H19)</f>
        <v>16.845121951219525</v>
      </c>
      <c r="H19" s="141">
        <f t="shared" si="1"/>
        <v>50.535365853658575</v>
      </c>
      <c r="I19" s="98"/>
      <c r="J19" s="104">
        <f t="shared" ref="J19:K24" si="6">C19+G19</f>
        <v>31.845121951219525</v>
      </c>
      <c r="K19" s="104">
        <f t="shared" si="6"/>
        <v>250.53536585365856</v>
      </c>
      <c r="L19" s="105"/>
      <c r="M19" s="106">
        <f t="shared" si="2"/>
        <v>891026.51219512231</v>
      </c>
      <c r="N19" s="106">
        <f t="shared" si="2"/>
        <v>7009979.5365853664</v>
      </c>
    </row>
    <row r="20" spans="1:16" ht="18.75" x14ac:dyDescent="0.25">
      <c r="A20" s="99">
        <v>5</v>
      </c>
      <c r="B20" s="88">
        <f t="shared" si="0"/>
        <v>352.97560975609758</v>
      </c>
      <c r="C20" s="100">
        <v>15</v>
      </c>
      <c r="D20" s="100">
        <f t="shared" si="3"/>
        <v>200</v>
      </c>
      <c r="E20" s="101">
        <f t="shared" si="4"/>
        <v>-137.97560975609758</v>
      </c>
      <c r="F20" s="98"/>
      <c r="G20" s="104">
        <f t="shared" si="5"/>
        <v>34.493902439024396</v>
      </c>
      <c r="H20" s="104">
        <f t="shared" si="1"/>
        <v>103.48170731707319</v>
      </c>
      <c r="I20" s="98"/>
      <c r="J20" s="104">
        <f t="shared" si="6"/>
        <v>49.493902439024396</v>
      </c>
      <c r="K20" s="104">
        <f t="shared" si="6"/>
        <v>303.48170731707319</v>
      </c>
      <c r="L20" s="105"/>
      <c r="M20" s="106">
        <f t="shared" si="2"/>
        <v>1384839.3902439026</v>
      </c>
      <c r="N20" s="106">
        <f t="shared" si="2"/>
        <v>8491418.1707317084</v>
      </c>
    </row>
    <row r="21" spans="1:16" s="73" customFormat="1" ht="18.75" x14ac:dyDescent="0.25">
      <c r="A21" s="99">
        <v>6</v>
      </c>
      <c r="B21" s="88">
        <f t="shared" si="0"/>
        <v>423.57073170731712</v>
      </c>
      <c r="C21" s="100">
        <v>15</v>
      </c>
      <c r="D21" s="100">
        <f t="shared" si="3"/>
        <v>200</v>
      </c>
      <c r="E21" s="101">
        <f t="shared" si="4"/>
        <v>-208.57073170731712</v>
      </c>
      <c r="F21" s="98"/>
      <c r="G21" s="104">
        <f t="shared" si="5"/>
        <v>52.142682926829281</v>
      </c>
      <c r="H21" s="104">
        <f t="shared" si="1"/>
        <v>156.42804878048784</v>
      </c>
      <c r="I21" s="98"/>
      <c r="J21" s="104">
        <f t="shared" si="6"/>
        <v>67.142682926829281</v>
      </c>
      <c r="K21" s="104">
        <f t="shared" si="6"/>
        <v>356.42804878048787</v>
      </c>
      <c r="L21" s="105"/>
      <c r="M21" s="106">
        <f t="shared" si="2"/>
        <v>1878652.2682926832</v>
      </c>
      <c r="N21" s="106">
        <f t="shared" si="2"/>
        <v>9972856.8048780505</v>
      </c>
    </row>
    <row r="22" spans="1:16" ht="18.75" x14ac:dyDescent="0.25">
      <c r="A22" s="99">
        <v>7</v>
      </c>
      <c r="B22" s="88">
        <f t="shared" si="0"/>
        <v>494.16585365853666</v>
      </c>
      <c r="C22" s="100">
        <v>15</v>
      </c>
      <c r="D22" s="100">
        <f t="shared" si="3"/>
        <v>200</v>
      </c>
      <c r="E22" s="101">
        <f t="shared" si="4"/>
        <v>-279.16585365853666</v>
      </c>
      <c r="F22" s="98"/>
      <c r="G22" s="104">
        <f t="shared" si="5"/>
        <v>79.165853658536662</v>
      </c>
      <c r="H22" s="104">
        <f t="shared" si="1"/>
        <v>200</v>
      </c>
      <c r="I22" s="98"/>
      <c r="J22" s="104">
        <f t="shared" si="6"/>
        <v>94.165853658536662</v>
      </c>
      <c r="K22" s="104">
        <f t="shared" si="6"/>
        <v>400</v>
      </c>
      <c r="L22" s="105"/>
      <c r="M22" s="106">
        <f t="shared" si="2"/>
        <v>2634760.5853658556</v>
      </c>
      <c r="N22" s="106">
        <f t="shared" si="2"/>
        <v>11192000</v>
      </c>
    </row>
    <row r="23" spans="1:16" ht="18.75" x14ac:dyDescent="0.25">
      <c r="A23" s="99">
        <v>8</v>
      </c>
      <c r="B23" s="88">
        <f t="shared" si="0"/>
        <v>564.7609756097562</v>
      </c>
      <c r="C23" s="100">
        <v>15</v>
      </c>
      <c r="D23" s="100">
        <f t="shared" si="3"/>
        <v>200</v>
      </c>
      <c r="E23" s="101">
        <f t="shared" si="4"/>
        <v>-349.7609756097562</v>
      </c>
      <c r="F23" s="98"/>
      <c r="G23" s="104">
        <f t="shared" si="5"/>
        <v>149.7609756097562</v>
      </c>
      <c r="H23" s="104">
        <f t="shared" si="1"/>
        <v>200</v>
      </c>
      <c r="I23" s="98"/>
      <c r="J23" s="104">
        <f t="shared" si="6"/>
        <v>164.7609756097562</v>
      </c>
      <c r="K23" s="104">
        <f t="shared" si="6"/>
        <v>400</v>
      </c>
      <c r="L23" s="105"/>
      <c r="M23" s="106">
        <f t="shared" si="2"/>
        <v>4610012.0975609785</v>
      </c>
      <c r="N23" s="106">
        <f t="shared" si="2"/>
        <v>11192000</v>
      </c>
      <c r="P23" s="59"/>
    </row>
    <row r="24" spans="1:16" ht="18.75" x14ac:dyDescent="0.25">
      <c r="A24" s="99">
        <v>9</v>
      </c>
      <c r="B24" s="88">
        <f t="shared" si="0"/>
        <v>635.35609756097563</v>
      </c>
      <c r="C24" s="100">
        <v>15</v>
      </c>
      <c r="D24" s="100">
        <f t="shared" si="3"/>
        <v>200</v>
      </c>
      <c r="E24" s="101">
        <f t="shared" si="4"/>
        <v>-420.35609756097563</v>
      </c>
      <c r="F24" s="98"/>
      <c r="G24" s="104">
        <f t="shared" si="5"/>
        <v>220.35609756097563</v>
      </c>
      <c r="H24" s="104">
        <f t="shared" si="1"/>
        <v>200</v>
      </c>
      <c r="I24" s="98"/>
      <c r="J24" s="104">
        <f t="shared" si="6"/>
        <v>235.35609756097563</v>
      </c>
      <c r="K24" s="104">
        <f t="shared" si="6"/>
        <v>400</v>
      </c>
      <c r="L24" s="105"/>
      <c r="M24" s="106">
        <f t="shared" si="2"/>
        <v>6585263.6097560981</v>
      </c>
      <c r="N24" s="106">
        <f t="shared" si="2"/>
        <v>11192000</v>
      </c>
    </row>
    <row r="25" spans="1:16" ht="18.75" x14ac:dyDescent="0.25">
      <c r="A25" s="99">
        <v>10</v>
      </c>
      <c r="B25" s="88">
        <f t="shared" ref="B25:B31" si="7">($B$3*A25)/B$2</f>
        <v>705.95121951219517</v>
      </c>
      <c r="C25" s="100">
        <v>15</v>
      </c>
      <c r="D25" s="100">
        <f t="shared" si="3"/>
        <v>200</v>
      </c>
      <c r="E25" s="101">
        <f t="shared" ref="E25:E31" si="8">D25+C25-B25</f>
        <v>-490.95121951219517</v>
      </c>
      <c r="F25" s="98"/>
      <c r="G25" s="104">
        <f t="shared" ref="G25:G31" si="9">IF(H25=0,0,-E25-H25)</f>
        <v>290.95121951219517</v>
      </c>
      <c r="H25" s="104">
        <f t="shared" si="1"/>
        <v>200</v>
      </c>
      <c r="I25" s="98"/>
      <c r="J25" s="104">
        <f t="shared" ref="J25:J31" si="10">C25+G25</f>
        <v>305.95121951219517</v>
      </c>
      <c r="K25" s="104">
        <f t="shared" ref="K25:K31" si="11">D25+H25</f>
        <v>400</v>
      </c>
      <c r="L25" s="105"/>
      <c r="M25" s="106">
        <f t="shared" ref="M25:M31" si="12">J25*$B$12</f>
        <v>8560515.1219512206</v>
      </c>
      <c r="N25" s="106">
        <f t="shared" ref="N25:N31" si="13">K25*$B$12</f>
        <v>11192000</v>
      </c>
    </row>
    <row r="26" spans="1:16" ht="18.75" x14ac:dyDescent="0.25">
      <c r="A26" s="99">
        <v>11</v>
      </c>
      <c r="B26" s="88">
        <f t="shared" si="7"/>
        <v>776.54634146341471</v>
      </c>
      <c r="C26" s="100">
        <v>15</v>
      </c>
      <c r="D26" s="100">
        <f t="shared" si="3"/>
        <v>200</v>
      </c>
      <c r="E26" s="101">
        <f t="shared" si="8"/>
        <v>-561.54634146341471</v>
      </c>
      <c r="F26" s="98"/>
      <c r="G26" s="104">
        <f t="shared" si="9"/>
        <v>361.54634146341471</v>
      </c>
      <c r="H26" s="104">
        <f t="shared" si="1"/>
        <v>200</v>
      </c>
      <c r="I26" s="98"/>
      <c r="J26" s="104">
        <f t="shared" si="10"/>
        <v>376.54634146341471</v>
      </c>
      <c r="K26" s="104">
        <f t="shared" si="11"/>
        <v>400</v>
      </c>
      <c r="L26" s="105"/>
      <c r="M26" s="106">
        <f t="shared" si="12"/>
        <v>10535766.634146344</v>
      </c>
      <c r="N26" s="106">
        <f t="shared" si="13"/>
        <v>11192000</v>
      </c>
    </row>
    <row r="27" spans="1:16" ht="18.75" x14ac:dyDescent="0.25">
      <c r="A27" s="99">
        <v>12</v>
      </c>
      <c r="B27" s="88">
        <f t="shared" si="7"/>
        <v>847.14146341463425</v>
      </c>
      <c r="C27" s="100">
        <v>15</v>
      </c>
      <c r="D27" s="100">
        <f t="shared" si="3"/>
        <v>200</v>
      </c>
      <c r="E27" s="101">
        <f t="shared" si="8"/>
        <v>-632.14146341463425</v>
      </c>
      <c r="F27" s="98"/>
      <c r="G27" s="104">
        <f t="shared" si="9"/>
        <v>432.14146341463425</v>
      </c>
      <c r="H27" s="104">
        <f t="shared" si="1"/>
        <v>200</v>
      </c>
      <c r="I27" s="98"/>
      <c r="J27" s="104">
        <f t="shared" si="10"/>
        <v>447.14146341463425</v>
      </c>
      <c r="K27" s="104">
        <f t="shared" si="11"/>
        <v>400</v>
      </c>
      <c r="L27" s="105"/>
      <c r="M27" s="106">
        <f t="shared" si="12"/>
        <v>12511018.146341465</v>
      </c>
      <c r="N27" s="106">
        <f t="shared" si="13"/>
        <v>11192000</v>
      </c>
    </row>
    <row r="28" spans="1:16" ht="18.75" x14ac:dyDescent="0.25">
      <c r="A28" s="99">
        <v>13</v>
      </c>
      <c r="B28" s="88">
        <f t="shared" si="7"/>
        <v>917.73658536585367</v>
      </c>
      <c r="C28" s="100">
        <v>15</v>
      </c>
      <c r="D28" s="100">
        <f t="shared" si="3"/>
        <v>200</v>
      </c>
      <c r="E28" s="101">
        <f t="shared" si="8"/>
        <v>-702.73658536585367</v>
      </c>
      <c r="F28" s="98"/>
      <c r="G28" s="104">
        <f t="shared" si="9"/>
        <v>502.73658536585367</v>
      </c>
      <c r="H28" s="104">
        <f t="shared" si="1"/>
        <v>200</v>
      </c>
      <c r="I28" s="98"/>
      <c r="J28" s="104">
        <f t="shared" si="10"/>
        <v>517.73658536585367</v>
      </c>
      <c r="K28" s="104">
        <f t="shared" si="11"/>
        <v>400</v>
      </c>
      <c r="L28" s="105"/>
      <c r="M28" s="106">
        <f t="shared" si="12"/>
        <v>14486269.658536585</v>
      </c>
      <c r="N28" s="106">
        <f t="shared" si="13"/>
        <v>11192000</v>
      </c>
    </row>
    <row r="29" spans="1:16" ht="18.75" x14ac:dyDescent="0.25">
      <c r="A29" s="99">
        <v>14</v>
      </c>
      <c r="B29" s="88">
        <f t="shared" si="7"/>
        <v>988.33170731707332</v>
      </c>
      <c r="C29" s="100">
        <v>15</v>
      </c>
      <c r="D29" s="100">
        <f t="shared" si="3"/>
        <v>200</v>
      </c>
      <c r="E29" s="101">
        <f t="shared" si="8"/>
        <v>-773.33170731707332</v>
      </c>
      <c r="F29" s="98"/>
      <c r="G29" s="104">
        <f t="shared" si="9"/>
        <v>573.33170731707332</v>
      </c>
      <c r="H29" s="104">
        <f t="shared" si="1"/>
        <v>200</v>
      </c>
      <c r="I29" s="98"/>
      <c r="J29" s="104">
        <f t="shared" si="10"/>
        <v>588.33170731707332</v>
      </c>
      <c r="K29" s="104">
        <f t="shared" si="11"/>
        <v>400</v>
      </c>
      <c r="L29" s="105"/>
      <c r="M29" s="106">
        <f t="shared" si="12"/>
        <v>16461521.170731712</v>
      </c>
      <c r="N29" s="106">
        <f t="shared" si="13"/>
        <v>11192000</v>
      </c>
    </row>
    <row r="30" spans="1:16" ht="18.75" x14ac:dyDescent="0.25">
      <c r="A30" s="99">
        <v>15</v>
      </c>
      <c r="B30" s="88">
        <f t="shared" si="7"/>
        <v>1058.9268292682927</v>
      </c>
      <c r="C30" s="100">
        <v>15</v>
      </c>
      <c r="D30" s="100">
        <f>D55</f>
        <v>0</v>
      </c>
      <c r="E30" s="101">
        <f t="shared" si="8"/>
        <v>-1043.9268292682927</v>
      </c>
      <c r="F30" s="98"/>
      <c r="G30" s="104">
        <f t="shared" si="9"/>
        <v>843.92682926829275</v>
      </c>
      <c r="H30" s="104">
        <f t="shared" si="1"/>
        <v>200</v>
      </c>
      <c r="I30" s="98"/>
      <c r="J30" s="104">
        <f t="shared" si="10"/>
        <v>858.92682926829275</v>
      </c>
      <c r="K30" s="104">
        <f t="shared" si="11"/>
        <v>200</v>
      </c>
      <c r="L30" s="105"/>
      <c r="M30" s="106">
        <f t="shared" si="12"/>
        <v>24032772.68292683</v>
      </c>
      <c r="N30" s="106">
        <f t="shared" si="13"/>
        <v>5596000</v>
      </c>
    </row>
    <row r="31" spans="1:16" ht="18.75" x14ac:dyDescent="0.25">
      <c r="A31" s="99">
        <v>16</v>
      </c>
      <c r="B31" s="88">
        <f t="shared" si="7"/>
        <v>1129.5219512195124</v>
      </c>
      <c r="C31" s="100">
        <v>15</v>
      </c>
      <c r="D31" s="100">
        <f>D56</f>
        <v>0</v>
      </c>
      <c r="E31" s="101">
        <f t="shared" si="8"/>
        <v>-1114.5219512195124</v>
      </c>
      <c r="F31" s="98"/>
      <c r="G31" s="104">
        <f t="shared" si="9"/>
        <v>914.5219512195124</v>
      </c>
      <c r="H31" s="104">
        <f t="shared" si="1"/>
        <v>200</v>
      </c>
      <c r="I31" s="98"/>
      <c r="J31" s="104">
        <f t="shared" si="10"/>
        <v>929.5219512195124</v>
      </c>
      <c r="K31" s="104">
        <f t="shared" si="11"/>
        <v>200</v>
      </c>
      <c r="L31" s="105"/>
      <c r="M31" s="106">
        <f t="shared" si="12"/>
        <v>26008024.195121959</v>
      </c>
      <c r="N31" s="106">
        <f t="shared" si="13"/>
        <v>5596000</v>
      </c>
    </row>
    <row r="33" spans="1:14" ht="18.75" x14ac:dyDescent="0.25">
      <c r="A33" s="89" t="s">
        <v>138</v>
      </c>
    </row>
    <row r="34" spans="1:14" ht="18" x14ac:dyDescent="0.25">
      <c r="A34" s="133"/>
      <c r="B34" s="132"/>
      <c r="C34" s="132"/>
      <c r="D34" s="132"/>
      <c r="E34" s="132"/>
      <c r="F34" s="132"/>
      <c r="G34" s="205" t="s">
        <v>111</v>
      </c>
      <c r="H34" s="205"/>
      <c r="I34" s="132"/>
      <c r="J34" s="205" t="s">
        <v>66</v>
      </c>
      <c r="K34" s="205"/>
      <c r="L34" s="134"/>
      <c r="M34" s="205" t="s">
        <v>66</v>
      </c>
      <c r="N34" s="205"/>
    </row>
    <row r="35" spans="1:14" ht="54" x14ac:dyDescent="0.25">
      <c r="A35" s="135" t="s">
        <v>42</v>
      </c>
      <c r="B35" s="135" t="s">
        <v>89</v>
      </c>
      <c r="C35" s="136" t="s">
        <v>45</v>
      </c>
      <c r="D35" s="137" t="s">
        <v>90</v>
      </c>
      <c r="E35" s="135" t="s">
        <v>91</v>
      </c>
      <c r="F35" s="132"/>
      <c r="G35" s="136" t="s">
        <v>93</v>
      </c>
      <c r="H35" s="137" t="s">
        <v>18</v>
      </c>
      <c r="I35" s="132"/>
      <c r="J35" s="136" t="s">
        <v>97</v>
      </c>
      <c r="K35" s="137" t="s">
        <v>98</v>
      </c>
      <c r="L35" s="134"/>
      <c r="M35" s="136" t="s">
        <v>99</v>
      </c>
      <c r="N35" s="137" t="s">
        <v>100</v>
      </c>
    </row>
    <row r="36" spans="1:14" ht="18.75" x14ac:dyDescent="0.25">
      <c r="A36" s="99">
        <v>3</v>
      </c>
      <c r="B36" s="88">
        <f t="shared" ref="B36:B42" si="14">($B$3*A36)/B$2</f>
        <v>211.78536585365856</v>
      </c>
      <c r="C36" s="100">
        <v>25</v>
      </c>
      <c r="D36" s="100">
        <f t="shared" ref="D36:D42" si="15">D18</f>
        <v>200</v>
      </c>
      <c r="E36" s="138">
        <f t="shared" ref="E36:E42" si="16">D36+C36-B36</f>
        <v>13.214634146341439</v>
      </c>
      <c r="F36" s="98"/>
      <c r="G36" s="104">
        <f t="shared" ref="G36:G42" si="17">IF(H36=0,0,-E36-H36)</f>
        <v>0</v>
      </c>
      <c r="H36" s="104">
        <f>IF($E36&gt;=0,0,IF(-$E36*B$8&gt;$B$11,$B$11,-$E36*$B$8))</f>
        <v>0</v>
      </c>
      <c r="I36" s="98"/>
      <c r="J36" s="104">
        <f t="shared" ref="J36:K42" si="18">C36+G36</f>
        <v>25</v>
      </c>
      <c r="K36" s="104">
        <f t="shared" si="18"/>
        <v>200</v>
      </c>
      <c r="L36" s="105"/>
      <c r="M36" s="106">
        <f t="shared" ref="M36:N42" si="19">J36*$B$12</f>
        <v>699500</v>
      </c>
      <c r="N36" s="106">
        <f t="shared" si="19"/>
        <v>5596000</v>
      </c>
    </row>
    <row r="37" spans="1:14" ht="18.75" x14ac:dyDescent="0.25">
      <c r="A37" s="99">
        <v>4</v>
      </c>
      <c r="B37" s="88">
        <f t="shared" si="14"/>
        <v>282.3804878048781</v>
      </c>
      <c r="C37" s="100">
        <v>25</v>
      </c>
      <c r="D37" s="100">
        <f t="shared" si="15"/>
        <v>200</v>
      </c>
      <c r="E37" s="101">
        <f t="shared" si="16"/>
        <v>-57.380487804878101</v>
      </c>
      <c r="F37" s="98"/>
      <c r="G37" s="104">
        <f t="shared" si="17"/>
        <v>14.345121951219525</v>
      </c>
      <c r="H37" s="104">
        <f t="shared" ref="H37:H42" si="20">IF($E37&gt;=0,0,IF(-$E37*B$8&gt;$B$11,$B$11,-$E37*$B$8))</f>
        <v>43.035365853658575</v>
      </c>
      <c r="I37" s="98"/>
      <c r="J37" s="104">
        <f t="shared" si="18"/>
        <v>39.345121951219525</v>
      </c>
      <c r="K37" s="104">
        <f t="shared" si="18"/>
        <v>243.03536585365856</v>
      </c>
      <c r="L37" s="105"/>
      <c r="M37" s="106">
        <f t="shared" si="19"/>
        <v>1100876.5121951224</v>
      </c>
      <c r="N37" s="106">
        <f t="shared" si="19"/>
        <v>6800129.5365853664</v>
      </c>
    </row>
    <row r="38" spans="1:14" ht="18.75" x14ac:dyDescent="0.25">
      <c r="A38" s="99">
        <v>5</v>
      </c>
      <c r="B38" s="88">
        <f t="shared" si="14"/>
        <v>352.97560975609758</v>
      </c>
      <c r="C38" s="100">
        <v>25</v>
      </c>
      <c r="D38" s="100">
        <f t="shared" si="15"/>
        <v>200</v>
      </c>
      <c r="E38" s="101">
        <f t="shared" si="16"/>
        <v>-127.97560975609758</v>
      </c>
      <c r="F38" s="98"/>
      <c r="G38" s="104">
        <f t="shared" si="17"/>
        <v>31.993902439024396</v>
      </c>
      <c r="H38" s="104">
        <f t="shared" si="20"/>
        <v>95.981707317073187</v>
      </c>
      <c r="I38" s="98"/>
      <c r="J38" s="104">
        <f t="shared" si="18"/>
        <v>56.993902439024396</v>
      </c>
      <c r="K38" s="104">
        <f t="shared" si="18"/>
        <v>295.98170731707319</v>
      </c>
      <c r="L38" s="105"/>
      <c r="M38" s="106">
        <f t="shared" si="19"/>
        <v>1594689.3902439026</v>
      </c>
      <c r="N38" s="106">
        <f t="shared" si="19"/>
        <v>8281568.1707317075</v>
      </c>
    </row>
    <row r="39" spans="1:14" ht="18.75" x14ac:dyDescent="0.25">
      <c r="A39" s="99">
        <v>6</v>
      </c>
      <c r="B39" s="88">
        <f t="shared" si="14"/>
        <v>423.57073170731712</v>
      </c>
      <c r="C39" s="100">
        <v>25</v>
      </c>
      <c r="D39" s="100">
        <f t="shared" si="15"/>
        <v>200</v>
      </c>
      <c r="E39" s="101">
        <f t="shared" si="16"/>
        <v>-198.57073170731712</v>
      </c>
      <c r="F39" s="98"/>
      <c r="G39" s="104">
        <f t="shared" si="17"/>
        <v>49.642682926829281</v>
      </c>
      <c r="H39" s="104">
        <f t="shared" si="20"/>
        <v>148.92804878048784</v>
      </c>
      <c r="I39" s="98"/>
      <c r="J39" s="104">
        <f t="shared" si="18"/>
        <v>74.642682926829281</v>
      </c>
      <c r="K39" s="104">
        <f t="shared" si="18"/>
        <v>348.92804878048787</v>
      </c>
      <c r="L39" s="105"/>
      <c r="M39" s="106">
        <f t="shared" si="19"/>
        <v>2088502.2682926832</v>
      </c>
      <c r="N39" s="106">
        <f t="shared" si="19"/>
        <v>9763006.8048780505</v>
      </c>
    </row>
    <row r="40" spans="1:14" ht="18.75" x14ac:dyDescent="0.25">
      <c r="A40" s="99">
        <v>7</v>
      </c>
      <c r="B40" s="88">
        <f t="shared" si="14"/>
        <v>494.16585365853666</v>
      </c>
      <c r="C40" s="100">
        <v>25</v>
      </c>
      <c r="D40" s="100">
        <f t="shared" si="15"/>
        <v>200</v>
      </c>
      <c r="E40" s="101">
        <f t="shared" si="16"/>
        <v>-269.16585365853666</v>
      </c>
      <c r="F40" s="98"/>
      <c r="G40" s="104">
        <f t="shared" si="17"/>
        <v>69.165853658536662</v>
      </c>
      <c r="H40" s="104">
        <f t="shared" si="20"/>
        <v>200</v>
      </c>
      <c r="I40" s="98"/>
      <c r="J40" s="104">
        <f t="shared" si="18"/>
        <v>94.165853658536662</v>
      </c>
      <c r="K40" s="104">
        <f t="shared" si="18"/>
        <v>400</v>
      </c>
      <c r="L40" s="105"/>
      <c r="M40" s="106">
        <f t="shared" si="19"/>
        <v>2634760.5853658556</v>
      </c>
      <c r="N40" s="106">
        <f t="shared" si="19"/>
        <v>11192000</v>
      </c>
    </row>
    <row r="41" spans="1:14" ht="18.75" x14ac:dyDescent="0.25">
      <c r="A41" s="99">
        <v>8</v>
      </c>
      <c r="B41" s="88">
        <f t="shared" si="14"/>
        <v>564.7609756097562</v>
      </c>
      <c r="C41" s="100">
        <v>25</v>
      </c>
      <c r="D41" s="100">
        <f t="shared" si="15"/>
        <v>200</v>
      </c>
      <c r="E41" s="101">
        <f t="shared" si="16"/>
        <v>-339.7609756097562</v>
      </c>
      <c r="F41" s="98"/>
      <c r="G41" s="104">
        <f t="shared" si="17"/>
        <v>139.7609756097562</v>
      </c>
      <c r="H41" s="104">
        <f t="shared" si="20"/>
        <v>200</v>
      </c>
      <c r="I41" s="98"/>
      <c r="J41" s="104">
        <f t="shared" si="18"/>
        <v>164.7609756097562</v>
      </c>
      <c r="K41" s="104">
        <f t="shared" si="18"/>
        <v>400</v>
      </c>
      <c r="L41" s="105"/>
      <c r="M41" s="106">
        <f t="shared" si="19"/>
        <v>4610012.0975609785</v>
      </c>
      <c r="N41" s="106">
        <f t="shared" si="19"/>
        <v>11192000</v>
      </c>
    </row>
    <row r="42" spans="1:14" ht="18.75" x14ac:dyDescent="0.25">
      <c r="A42" s="99">
        <v>9</v>
      </c>
      <c r="B42" s="88">
        <f t="shared" si="14"/>
        <v>635.35609756097563</v>
      </c>
      <c r="C42" s="100">
        <v>25</v>
      </c>
      <c r="D42" s="100">
        <f t="shared" si="15"/>
        <v>200</v>
      </c>
      <c r="E42" s="101">
        <f t="shared" si="16"/>
        <v>-410.35609756097563</v>
      </c>
      <c r="F42" s="98"/>
      <c r="G42" s="104">
        <f t="shared" si="17"/>
        <v>210.35609756097563</v>
      </c>
      <c r="H42" s="104">
        <f t="shared" si="20"/>
        <v>200</v>
      </c>
      <c r="I42" s="98"/>
      <c r="J42" s="104">
        <f t="shared" si="18"/>
        <v>235.35609756097563</v>
      </c>
      <c r="K42" s="104">
        <f t="shared" si="18"/>
        <v>400</v>
      </c>
      <c r="L42" s="105"/>
      <c r="M42" s="106">
        <f t="shared" si="19"/>
        <v>6585263.6097560981</v>
      </c>
      <c r="N42" s="106">
        <f t="shared" si="19"/>
        <v>11192000</v>
      </c>
    </row>
    <row r="43" spans="1:14" ht="18.75" x14ac:dyDescent="0.25">
      <c r="A43" s="99">
        <v>10</v>
      </c>
      <c r="B43" s="88">
        <f t="shared" ref="B43:B49" si="21">($B$3*A43)/B$2</f>
        <v>705.95121951219517</v>
      </c>
      <c r="C43" s="100">
        <v>25</v>
      </c>
      <c r="D43" s="100">
        <f t="shared" ref="D43:D49" si="22">D25</f>
        <v>200</v>
      </c>
      <c r="E43" s="101">
        <f t="shared" ref="E43:E49" si="23">D43+C43-B43</f>
        <v>-480.95121951219517</v>
      </c>
      <c r="F43" s="98"/>
      <c r="G43" s="104">
        <f t="shared" ref="G43:G49" si="24">IF(H43=0,0,-E43-H43)</f>
        <v>280.95121951219517</v>
      </c>
      <c r="H43" s="104">
        <f t="shared" ref="H43:H49" si="25">IF($E43&gt;=0,0,IF(-$E43*B$8&gt;$B$11,$B$11,-$E43*$B$8))</f>
        <v>200</v>
      </c>
      <c r="I43" s="98"/>
      <c r="J43" s="104">
        <f t="shared" ref="J43:J49" si="26">C43+G43</f>
        <v>305.95121951219517</v>
      </c>
      <c r="K43" s="104">
        <f t="shared" ref="K43:K49" si="27">D43+H43</f>
        <v>400</v>
      </c>
      <c r="L43" s="105"/>
      <c r="M43" s="106">
        <f t="shared" ref="M43:M49" si="28">J43*$B$12</f>
        <v>8560515.1219512206</v>
      </c>
      <c r="N43" s="106">
        <f t="shared" ref="N43:N49" si="29">K43*$B$12</f>
        <v>11192000</v>
      </c>
    </row>
    <row r="44" spans="1:14" ht="18.75" x14ac:dyDescent="0.25">
      <c r="A44" s="99">
        <v>11</v>
      </c>
      <c r="B44" s="88">
        <f t="shared" si="21"/>
        <v>776.54634146341471</v>
      </c>
      <c r="C44" s="100">
        <v>25</v>
      </c>
      <c r="D44" s="100">
        <f t="shared" si="22"/>
        <v>200</v>
      </c>
      <c r="E44" s="101">
        <f t="shared" si="23"/>
        <v>-551.54634146341471</v>
      </c>
      <c r="F44" s="98"/>
      <c r="G44" s="104">
        <f t="shared" si="24"/>
        <v>351.54634146341471</v>
      </c>
      <c r="H44" s="104">
        <f t="shared" si="25"/>
        <v>200</v>
      </c>
      <c r="I44" s="98"/>
      <c r="J44" s="104">
        <f t="shared" si="26"/>
        <v>376.54634146341471</v>
      </c>
      <c r="K44" s="104">
        <f t="shared" si="27"/>
        <v>400</v>
      </c>
      <c r="L44" s="105"/>
      <c r="M44" s="106">
        <f t="shared" si="28"/>
        <v>10535766.634146344</v>
      </c>
      <c r="N44" s="106">
        <f t="shared" si="29"/>
        <v>11192000</v>
      </c>
    </row>
    <row r="45" spans="1:14" ht="18.75" x14ac:dyDescent="0.25">
      <c r="A45" s="99">
        <v>12</v>
      </c>
      <c r="B45" s="88">
        <f t="shared" si="21"/>
        <v>847.14146341463425</v>
      </c>
      <c r="C45" s="100">
        <v>25</v>
      </c>
      <c r="D45" s="100">
        <f t="shared" si="22"/>
        <v>200</v>
      </c>
      <c r="E45" s="101">
        <f t="shared" si="23"/>
        <v>-622.14146341463425</v>
      </c>
      <c r="F45" s="98"/>
      <c r="G45" s="104">
        <f t="shared" si="24"/>
        <v>422.14146341463425</v>
      </c>
      <c r="H45" s="104">
        <f t="shared" si="25"/>
        <v>200</v>
      </c>
      <c r="I45" s="98"/>
      <c r="J45" s="104">
        <f t="shared" si="26"/>
        <v>447.14146341463425</v>
      </c>
      <c r="K45" s="104">
        <f t="shared" si="27"/>
        <v>400</v>
      </c>
      <c r="L45" s="105"/>
      <c r="M45" s="106">
        <f t="shared" si="28"/>
        <v>12511018.146341465</v>
      </c>
      <c r="N45" s="106">
        <f t="shared" si="29"/>
        <v>11192000</v>
      </c>
    </row>
    <row r="46" spans="1:14" ht="18.75" x14ac:dyDescent="0.25">
      <c r="A46" s="99">
        <v>13</v>
      </c>
      <c r="B46" s="88">
        <f t="shared" si="21"/>
        <v>917.73658536585367</v>
      </c>
      <c r="C46" s="100">
        <v>25</v>
      </c>
      <c r="D46" s="100">
        <f t="shared" si="22"/>
        <v>200</v>
      </c>
      <c r="E46" s="101">
        <f t="shared" si="23"/>
        <v>-692.73658536585367</v>
      </c>
      <c r="F46" s="98"/>
      <c r="G46" s="104">
        <f t="shared" si="24"/>
        <v>492.73658536585367</v>
      </c>
      <c r="H46" s="104">
        <f t="shared" si="25"/>
        <v>200</v>
      </c>
      <c r="I46" s="98"/>
      <c r="J46" s="104">
        <f t="shared" si="26"/>
        <v>517.73658536585367</v>
      </c>
      <c r="K46" s="104">
        <f t="shared" si="27"/>
        <v>400</v>
      </c>
      <c r="L46" s="105"/>
      <c r="M46" s="106">
        <f t="shared" si="28"/>
        <v>14486269.658536585</v>
      </c>
      <c r="N46" s="106">
        <f t="shared" si="29"/>
        <v>11192000</v>
      </c>
    </row>
    <row r="47" spans="1:14" ht="18.75" x14ac:dyDescent="0.25">
      <c r="A47" s="99">
        <v>14</v>
      </c>
      <c r="B47" s="88">
        <f t="shared" si="21"/>
        <v>988.33170731707332</v>
      </c>
      <c r="C47" s="100">
        <v>25</v>
      </c>
      <c r="D47" s="100">
        <f t="shared" si="22"/>
        <v>200</v>
      </c>
      <c r="E47" s="101">
        <f t="shared" si="23"/>
        <v>-763.33170731707332</v>
      </c>
      <c r="F47" s="98"/>
      <c r="G47" s="104">
        <f t="shared" si="24"/>
        <v>563.33170731707332</v>
      </c>
      <c r="H47" s="104">
        <f t="shared" si="25"/>
        <v>200</v>
      </c>
      <c r="I47" s="98"/>
      <c r="J47" s="104">
        <f t="shared" si="26"/>
        <v>588.33170731707332</v>
      </c>
      <c r="K47" s="104">
        <f t="shared" si="27"/>
        <v>400</v>
      </c>
      <c r="L47" s="105"/>
      <c r="M47" s="106">
        <f t="shared" si="28"/>
        <v>16461521.170731712</v>
      </c>
      <c r="N47" s="106">
        <f t="shared" si="29"/>
        <v>11192000</v>
      </c>
    </row>
    <row r="48" spans="1:14" ht="18.75" x14ac:dyDescent="0.25">
      <c r="A48" s="99">
        <v>15</v>
      </c>
      <c r="B48" s="88">
        <f t="shared" si="21"/>
        <v>1058.9268292682927</v>
      </c>
      <c r="C48" s="100">
        <v>25</v>
      </c>
      <c r="D48" s="100">
        <f t="shared" si="22"/>
        <v>0</v>
      </c>
      <c r="E48" s="101">
        <f t="shared" si="23"/>
        <v>-1033.9268292682927</v>
      </c>
      <c r="F48" s="98"/>
      <c r="G48" s="104">
        <f t="shared" si="24"/>
        <v>833.92682926829275</v>
      </c>
      <c r="H48" s="104">
        <f t="shared" si="25"/>
        <v>200</v>
      </c>
      <c r="I48" s="98"/>
      <c r="J48" s="104">
        <f t="shared" si="26"/>
        <v>858.92682926829275</v>
      </c>
      <c r="K48" s="104">
        <f t="shared" si="27"/>
        <v>200</v>
      </c>
      <c r="L48" s="105"/>
      <c r="M48" s="106">
        <f t="shared" si="28"/>
        <v>24032772.68292683</v>
      </c>
      <c r="N48" s="106">
        <f t="shared" si="29"/>
        <v>5596000</v>
      </c>
    </row>
    <row r="49" spans="1:14" ht="18.75" x14ac:dyDescent="0.25">
      <c r="A49" s="99">
        <v>16</v>
      </c>
      <c r="B49" s="88">
        <f t="shared" si="21"/>
        <v>1129.5219512195124</v>
      </c>
      <c r="C49" s="100">
        <v>25</v>
      </c>
      <c r="D49" s="100">
        <f t="shared" si="22"/>
        <v>0</v>
      </c>
      <c r="E49" s="101">
        <f t="shared" si="23"/>
        <v>-1104.5219512195124</v>
      </c>
      <c r="F49" s="98"/>
      <c r="G49" s="104">
        <f t="shared" si="24"/>
        <v>904.5219512195124</v>
      </c>
      <c r="H49" s="104">
        <f t="shared" si="25"/>
        <v>200</v>
      </c>
      <c r="I49" s="98"/>
      <c r="J49" s="104">
        <f t="shared" si="26"/>
        <v>929.5219512195124</v>
      </c>
      <c r="K49" s="104">
        <f t="shared" si="27"/>
        <v>200</v>
      </c>
      <c r="L49" s="105"/>
      <c r="M49" s="106">
        <f t="shared" si="28"/>
        <v>26008024.195121959</v>
      </c>
      <c r="N49" s="106">
        <f t="shared" si="29"/>
        <v>5596000</v>
      </c>
    </row>
  </sheetData>
  <mergeCells count="6">
    <mergeCell ref="G16:H16"/>
    <mergeCell ref="J16:K16"/>
    <mergeCell ref="M16:N16"/>
    <mergeCell ref="G34:H34"/>
    <mergeCell ref="J34:K34"/>
    <mergeCell ref="M34:N34"/>
  </mergeCells>
  <conditionalFormatting sqref="E18:E31">
    <cfRule type="cellIs" dxfId="9" priority="3" operator="greaterThanOrEqual">
      <formula>0</formula>
    </cfRule>
    <cfRule type="cellIs" dxfId="8" priority="4" operator="lessThan">
      <formula>0</formula>
    </cfRule>
  </conditionalFormatting>
  <conditionalFormatting sqref="E36:E49">
    <cfRule type="cellIs" dxfId="7" priority="1" operator="greaterThanOrEqual">
      <formula>0</formula>
    </cfRule>
    <cfRule type="cellIs" dxfId="6" priority="2" operator="lessThan">
      <formula>0</formula>
    </cfRule>
  </conditionalFormatting>
  <pageMargins left="0.7" right="0.7" top="0.75" bottom="0.75" header="0.3" footer="0.3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77"/>
  <sheetViews>
    <sheetView zoomScale="70" zoomScaleNormal="70" workbookViewId="0">
      <selection activeCell="G6" sqref="G6"/>
    </sheetView>
  </sheetViews>
  <sheetFormatPr baseColWidth="10" defaultColWidth="11.42578125" defaultRowHeight="16.5" x14ac:dyDescent="0.25"/>
  <cols>
    <col min="1" max="1" width="33.5703125" style="54" customWidth="1"/>
    <col min="2" max="5" width="15.7109375" style="54" customWidth="1"/>
    <col min="6" max="6" width="2.7109375" style="54" customWidth="1"/>
    <col min="7" max="8" width="15.7109375" style="54" customWidth="1"/>
    <col min="9" max="9" width="2.7109375" style="54" customWidth="1"/>
    <col min="10" max="11" width="15.7109375" style="54" customWidth="1"/>
    <col min="12" max="12" width="2.7109375" style="54" customWidth="1"/>
    <col min="13" max="15" width="18.7109375" style="54" customWidth="1"/>
    <col min="16" max="19" width="15.7109375" style="54" customWidth="1"/>
    <col min="20" max="16384" width="11.42578125" style="54"/>
  </cols>
  <sheetData>
    <row r="1" spans="1:18" ht="27.75" x14ac:dyDescent="0.25">
      <c r="A1" s="131" t="s">
        <v>106</v>
      </c>
      <c r="C1" s="55"/>
      <c r="D1" s="55"/>
      <c r="E1" s="55"/>
      <c r="F1" s="55"/>
      <c r="G1" s="55"/>
    </row>
    <row r="2" spans="1:18" ht="18.75" x14ac:dyDescent="0.25">
      <c r="A2" s="89" t="s">
        <v>3</v>
      </c>
      <c r="B2" s="125">
        <v>27</v>
      </c>
      <c r="C2" s="55"/>
      <c r="D2" s="55"/>
      <c r="E2" s="55"/>
      <c r="F2" s="55"/>
      <c r="G2" s="100">
        <v>453</v>
      </c>
      <c r="H2" s="143" t="s">
        <v>130</v>
      </c>
    </row>
    <row r="3" spans="1:18" ht="18.75" x14ac:dyDescent="0.25">
      <c r="A3" s="89" t="s">
        <v>5</v>
      </c>
      <c r="B3" s="125">
        <v>1462.4</v>
      </c>
      <c r="C3" s="56"/>
      <c r="D3" s="56"/>
      <c r="E3" s="56"/>
      <c r="F3" s="56"/>
      <c r="G3" s="100">
        <v>150</v>
      </c>
      <c r="H3" s="143" t="s">
        <v>131</v>
      </c>
    </row>
    <row r="4" spans="1:18" ht="18.75" x14ac:dyDescent="0.25">
      <c r="A4" s="89" t="s">
        <v>7</v>
      </c>
      <c r="B4" s="126">
        <f>B3/10000</f>
        <v>0.14624000000000001</v>
      </c>
      <c r="C4" s="57"/>
      <c r="D4" s="57"/>
      <c r="E4" s="55"/>
      <c r="F4" s="55"/>
      <c r="G4" s="100">
        <v>150</v>
      </c>
      <c r="H4" s="143" t="s">
        <v>132</v>
      </c>
    </row>
    <row r="5" spans="1:18" ht="18.75" x14ac:dyDescent="0.25">
      <c r="A5" s="89" t="s">
        <v>9</v>
      </c>
      <c r="B5" s="127">
        <f>B2/B4</f>
        <v>184.62800875273521</v>
      </c>
      <c r="C5" s="60"/>
      <c r="D5" s="60"/>
      <c r="E5" s="60"/>
      <c r="F5" s="60"/>
      <c r="G5" s="100">
        <v>50</v>
      </c>
      <c r="H5" s="143" t="s">
        <v>133</v>
      </c>
    </row>
    <row r="6" spans="1:18" ht="18.75" x14ac:dyDescent="0.25">
      <c r="A6" s="89" t="s">
        <v>78</v>
      </c>
      <c r="B6" s="125">
        <v>200</v>
      </c>
      <c r="G6" s="100">
        <f>SUM(G2:G5)</f>
        <v>803</v>
      </c>
      <c r="H6" s="143" t="s">
        <v>134</v>
      </c>
      <c r="I6" s="64"/>
      <c r="J6" s="65"/>
      <c r="K6" s="58"/>
      <c r="L6" s="62"/>
      <c r="M6" s="62"/>
      <c r="N6" s="62"/>
      <c r="O6" s="62"/>
      <c r="P6" s="62"/>
      <c r="Q6" s="62"/>
      <c r="R6" s="65"/>
    </row>
    <row r="7" spans="1:18" ht="18.75" x14ac:dyDescent="0.25">
      <c r="A7" s="89" t="s">
        <v>18</v>
      </c>
      <c r="B7" s="127"/>
      <c r="G7" s="141">
        <f>G6/55</f>
        <v>14.6</v>
      </c>
      <c r="H7" s="143" t="s">
        <v>135</v>
      </c>
      <c r="I7" s="64"/>
      <c r="J7" s="65"/>
      <c r="K7" s="58"/>
      <c r="L7" s="62"/>
      <c r="M7" s="62"/>
      <c r="N7" s="62"/>
      <c r="O7" s="62"/>
      <c r="P7" s="62"/>
      <c r="Q7" s="62"/>
      <c r="R7" s="65"/>
    </row>
    <row r="8" spans="1:18" ht="18.75" x14ac:dyDescent="0.25">
      <c r="A8" s="128" t="s">
        <v>123</v>
      </c>
      <c r="B8" s="129">
        <v>0.75</v>
      </c>
      <c r="H8" s="64"/>
      <c r="I8" s="64"/>
      <c r="J8" s="65"/>
      <c r="K8" s="58"/>
      <c r="L8" s="62"/>
      <c r="M8" s="62"/>
      <c r="N8" s="62"/>
      <c r="O8" s="62"/>
      <c r="P8" s="62"/>
      <c r="Q8" s="62"/>
      <c r="R8" s="65"/>
    </row>
    <row r="9" spans="1:18" ht="18.75" x14ac:dyDescent="0.25">
      <c r="A9" s="128" t="s">
        <v>124</v>
      </c>
      <c r="B9" s="129">
        <v>0.5</v>
      </c>
      <c r="H9" s="64"/>
      <c r="I9" s="64"/>
      <c r="J9" s="65"/>
      <c r="K9" s="58"/>
      <c r="L9" s="62"/>
      <c r="M9" s="62"/>
      <c r="N9" s="62"/>
      <c r="O9" s="62"/>
      <c r="P9" s="62"/>
      <c r="Q9" s="62"/>
      <c r="R9" s="65"/>
    </row>
    <row r="10" spans="1:18" ht="18.75" x14ac:dyDescent="0.25">
      <c r="A10" s="89"/>
      <c r="B10" s="125"/>
      <c r="H10" s="64"/>
      <c r="I10" s="64"/>
      <c r="J10" s="65"/>
      <c r="K10" s="58"/>
      <c r="L10" s="62"/>
      <c r="M10" s="62"/>
      <c r="N10" s="62"/>
      <c r="O10" s="62"/>
      <c r="P10" s="62"/>
      <c r="Q10" s="62"/>
      <c r="R10" s="65"/>
    </row>
    <row r="11" spans="1:18" ht="18.75" x14ac:dyDescent="0.25">
      <c r="A11" s="89" t="s">
        <v>79</v>
      </c>
      <c r="B11" s="125">
        <v>200</v>
      </c>
      <c r="H11" s="64"/>
      <c r="I11" s="64"/>
      <c r="J11" s="65"/>
      <c r="K11" s="58"/>
      <c r="L11" s="62"/>
      <c r="M11" s="62"/>
      <c r="N11" s="62"/>
      <c r="O11" s="62"/>
      <c r="P11" s="62"/>
      <c r="Q11" s="62"/>
      <c r="R11" s="65"/>
    </row>
    <row r="12" spans="1:18" ht="18.75" x14ac:dyDescent="0.25">
      <c r="A12" s="89" t="s">
        <v>125</v>
      </c>
      <c r="B12" s="130">
        <v>27980</v>
      </c>
      <c r="K12" s="59"/>
      <c r="M12" s="62"/>
      <c r="N12" s="62"/>
      <c r="O12" s="62"/>
      <c r="P12" s="62"/>
      <c r="Q12" s="62"/>
    </row>
    <row r="13" spans="1:18" ht="18.75" x14ac:dyDescent="0.25">
      <c r="A13" s="89"/>
      <c r="B13" s="130"/>
      <c r="K13" s="59"/>
      <c r="M13" s="62"/>
      <c r="N13" s="62"/>
      <c r="O13" s="62"/>
      <c r="P13" s="62"/>
      <c r="Q13" s="62"/>
    </row>
    <row r="14" spans="1:18" ht="27.75" x14ac:dyDescent="0.25">
      <c r="A14" s="131" t="s">
        <v>85</v>
      </c>
      <c r="B14" s="84"/>
      <c r="C14" s="85"/>
      <c r="D14" s="85"/>
      <c r="E14" s="85"/>
      <c r="F14" s="85"/>
      <c r="G14" s="79"/>
      <c r="H14" s="79"/>
      <c r="I14" s="79"/>
      <c r="J14" s="79"/>
      <c r="K14" s="86"/>
      <c r="L14" s="87"/>
      <c r="M14" s="81"/>
      <c r="N14" s="81"/>
      <c r="O14" s="81"/>
      <c r="P14" s="62"/>
      <c r="Q14" s="62"/>
    </row>
    <row r="15" spans="1:18" ht="18.75" x14ac:dyDescent="0.25">
      <c r="A15" s="89" t="s">
        <v>136</v>
      </c>
      <c r="B15" s="84"/>
      <c r="C15" s="85"/>
      <c r="D15" s="85"/>
      <c r="E15" s="85"/>
      <c r="F15" s="85"/>
      <c r="G15" s="79"/>
      <c r="H15" s="79"/>
      <c r="I15" s="79"/>
      <c r="J15" s="79"/>
      <c r="K15" s="86"/>
      <c r="L15" s="87"/>
      <c r="M15" s="81"/>
      <c r="N15" s="81"/>
      <c r="O15" s="81"/>
      <c r="P15" s="62"/>
      <c r="Q15" s="62"/>
    </row>
    <row r="16" spans="1:18" s="73" customFormat="1" ht="18" x14ac:dyDescent="0.25">
      <c r="A16" s="133"/>
      <c r="B16" s="132"/>
      <c r="C16" s="132"/>
      <c r="D16" s="132"/>
      <c r="E16" s="132"/>
      <c r="F16" s="132"/>
      <c r="G16" s="205" t="s">
        <v>111</v>
      </c>
      <c r="H16" s="205"/>
      <c r="I16" s="132"/>
      <c r="J16" s="205" t="s">
        <v>66</v>
      </c>
      <c r="K16" s="205"/>
      <c r="L16" s="134"/>
      <c r="M16" s="205" t="s">
        <v>66</v>
      </c>
      <c r="N16" s="205"/>
    </row>
    <row r="17" spans="1:14" s="73" customFormat="1" ht="54" x14ac:dyDescent="0.25">
      <c r="A17" s="135" t="s">
        <v>42</v>
      </c>
      <c r="B17" s="135" t="s">
        <v>89</v>
      </c>
      <c r="C17" s="136" t="s">
        <v>45</v>
      </c>
      <c r="D17" s="137" t="s">
        <v>90</v>
      </c>
      <c r="E17" s="135" t="s">
        <v>91</v>
      </c>
      <c r="F17" s="132"/>
      <c r="G17" s="136" t="s">
        <v>93</v>
      </c>
      <c r="H17" s="137" t="s">
        <v>137</v>
      </c>
      <c r="I17" s="132"/>
      <c r="J17" s="136" t="s">
        <v>97</v>
      </c>
      <c r="K17" s="137" t="s">
        <v>98</v>
      </c>
      <c r="L17" s="134"/>
      <c r="M17" s="136" t="s">
        <v>99</v>
      </c>
      <c r="N17" s="137" t="s">
        <v>100</v>
      </c>
    </row>
    <row r="18" spans="1:14" ht="18.75" x14ac:dyDescent="0.25">
      <c r="A18" s="99">
        <v>3</v>
      </c>
      <c r="B18" s="88">
        <f t="shared" ref="B18:B24" si="0">($B$3*A18)/B$2</f>
        <v>162.48888888888891</v>
      </c>
      <c r="C18" s="100">
        <v>15</v>
      </c>
      <c r="D18" s="100">
        <f>B6</f>
        <v>200</v>
      </c>
      <c r="E18" s="138">
        <f>D18+C18-B18</f>
        <v>52.511111111111092</v>
      </c>
      <c r="F18" s="98"/>
      <c r="G18" s="104">
        <f>IF(H18=0,0,-E18-H18)</f>
        <v>0</v>
      </c>
      <c r="H18" s="104">
        <f t="shared" ref="H18:H24" si="1">IF($E18&gt;=0,0,IF(-$E18*B$8&gt;$B$11,$B$11,-$E18*$B$8))</f>
        <v>0</v>
      </c>
      <c r="I18" s="98"/>
      <c r="J18" s="104">
        <f>C18+G18</f>
        <v>15</v>
      </c>
      <c r="K18" s="104">
        <f>D18+H18</f>
        <v>200</v>
      </c>
      <c r="L18" s="105"/>
      <c r="M18" s="106">
        <f t="shared" ref="M18:N24" si="2">J18*$B$12</f>
        <v>419700</v>
      </c>
      <c r="N18" s="106">
        <f t="shared" si="2"/>
        <v>5596000</v>
      </c>
    </row>
    <row r="19" spans="1:14" ht="18.75" x14ac:dyDescent="0.25">
      <c r="A19" s="99">
        <v>4</v>
      </c>
      <c r="B19" s="88">
        <f t="shared" si="0"/>
        <v>216.65185185185186</v>
      </c>
      <c r="C19" s="100">
        <v>15</v>
      </c>
      <c r="D19" s="100">
        <f t="shared" ref="D19:D24" si="3">D29</f>
        <v>200</v>
      </c>
      <c r="E19" s="139">
        <f t="shared" ref="E19:E24" si="4">D19+C19-B19</f>
        <v>-1.651851851851859</v>
      </c>
      <c r="F19" s="140"/>
      <c r="G19" s="141">
        <f t="shared" ref="G19:G24" si="5">IF(H19=0,0,-E19-H19)</f>
        <v>0.41296296296296475</v>
      </c>
      <c r="H19" s="141">
        <f t="shared" si="1"/>
        <v>1.2388888888888943</v>
      </c>
      <c r="I19" s="98"/>
      <c r="J19" s="104">
        <f t="shared" ref="J19:J24" si="6">C19+G19</f>
        <v>15.412962962962965</v>
      </c>
      <c r="K19" s="104">
        <f t="shared" ref="K19:K24" si="7">D19+H19</f>
        <v>201.23888888888888</v>
      </c>
      <c r="L19" s="105"/>
      <c r="M19" s="106">
        <f t="shared" si="2"/>
        <v>431254.70370370377</v>
      </c>
      <c r="N19" s="106">
        <f t="shared" si="2"/>
        <v>5630664.111111111</v>
      </c>
    </row>
    <row r="20" spans="1:14" ht="18.75" x14ac:dyDescent="0.25">
      <c r="A20" s="99">
        <v>5</v>
      </c>
      <c r="B20" s="88">
        <f t="shared" si="0"/>
        <v>270.81481481481484</v>
      </c>
      <c r="C20" s="100">
        <v>15</v>
      </c>
      <c r="D20" s="100">
        <f t="shared" si="3"/>
        <v>200</v>
      </c>
      <c r="E20" s="101">
        <f t="shared" si="4"/>
        <v>-55.814814814814838</v>
      </c>
      <c r="F20" s="98"/>
      <c r="G20" s="104">
        <f t="shared" si="5"/>
        <v>13.953703703703709</v>
      </c>
      <c r="H20" s="104">
        <f t="shared" si="1"/>
        <v>41.861111111111128</v>
      </c>
      <c r="I20" s="98"/>
      <c r="J20" s="104">
        <f t="shared" si="6"/>
        <v>28.953703703703709</v>
      </c>
      <c r="K20" s="104">
        <f t="shared" si="7"/>
        <v>241.86111111111114</v>
      </c>
      <c r="L20" s="105"/>
      <c r="M20" s="106">
        <f t="shared" si="2"/>
        <v>810124.62962962978</v>
      </c>
      <c r="N20" s="106">
        <f t="shared" si="2"/>
        <v>6767273.8888888899</v>
      </c>
    </row>
    <row r="21" spans="1:14" s="73" customFormat="1" ht="18.75" x14ac:dyDescent="0.25">
      <c r="A21" s="99">
        <v>6</v>
      </c>
      <c r="B21" s="88">
        <f t="shared" si="0"/>
        <v>324.97777777777782</v>
      </c>
      <c r="C21" s="100">
        <v>15</v>
      </c>
      <c r="D21" s="100">
        <f t="shared" si="3"/>
        <v>200</v>
      </c>
      <c r="E21" s="101">
        <f t="shared" si="4"/>
        <v>-109.97777777777782</v>
      </c>
      <c r="F21" s="98"/>
      <c r="G21" s="104">
        <f t="shared" si="5"/>
        <v>27.494444444444454</v>
      </c>
      <c r="H21" s="104">
        <f t="shared" si="1"/>
        <v>82.483333333333363</v>
      </c>
      <c r="I21" s="98"/>
      <c r="J21" s="104">
        <f t="shared" si="6"/>
        <v>42.494444444444454</v>
      </c>
      <c r="K21" s="104">
        <f t="shared" si="7"/>
        <v>282.48333333333335</v>
      </c>
      <c r="L21" s="105"/>
      <c r="M21" s="106">
        <f t="shared" si="2"/>
        <v>1188994.5555555557</v>
      </c>
      <c r="N21" s="106">
        <f t="shared" si="2"/>
        <v>7903883.666666667</v>
      </c>
    </row>
    <row r="22" spans="1:14" ht="18.75" x14ac:dyDescent="0.25">
      <c r="A22" s="99">
        <v>7</v>
      </c>
      <c r="B22" s="88">
        <f t="shared" si="0"/>
        <v>379.1407407407408</v>
      </c>
      <c r="C22" s="100">
        <v>15</v>
      </c>
      <c r="D22" s="100">
        <f t="shared" si="3"/>
        <v>200</v>
      </c>
      <c r="E22" s="101">
        <f t="shared" si="4"/>
        <v>-164.1407407407408</v>
      </c>
      <c r="F22" s="98"/>
      <c r="G22" s="104">
        <f t="shared" si="5"/>
        <v>41.035185185185199</v>
      </c>
      <c r="H22" s="104">
        <f t="shared" si="1"/>
        <v>123.1055555555556</v>
      </c>
      <c r="I22" s="98"/>
      <c r="J22" s="104">
        <f t="shared" si="6"/>
        <v>56.035185185185199</v>
      </c>
      <c r="K22" s="104">
        <f t="shared" si="7"/>
        <v>323.10555555555561</v>
      </c>
      <c r="L22" s="105"/>
      <c r="M22" s="106">
        <f t="shared" si="2"/>
        <v>1567864.4814814818</v>
      </c>
      <c r="N22" s="106">
        <f t="shared" si="2"/>
        <v>9040493.4444444459</v>
      </c>
    </row>
    <row r="23" spans="1:14" ht="18.75" x14ac:dyDescent="0.25">
      <c r="A23" s="99">
        <v>8</v>
      </c>
      <c r="B23" s="88">
        <f t="shared" si="0"/>
        <v>433.30370370370372</v>
      </c>
      <c r="C23" s="100">
        <v>15</v>
      </c>
      <c r="D23" s="100">
        <f t="shared" si="3"/>
        <v>200</v>
      </c>
      <c r="E23" s="101">
        <f t="shared" si="4"/>
        <v>-218.30370370370372</v>
      </c>
      <c r="F23" s="98"/>
      <c r="G23" s="104">
        <f t="shared" si="5"/>
        <v>54.57592592592593</v>
      </c>
      <c r="H23" s="104">
        <f t="shared" si="1"/>
        <v>163.72777777777779</v>
      </c>
      <c r="I23" s="98"/>
      <c r="J23" s="104">
        <f t="shared" si="6"/>
        <v>69.57592592592593</v>
      </c>
      <c r="K23" s="104">
        <f t="shared" si="7"/>
        <v>363.72777777777776</v>
      </c>
      <c r="L23" s="105"/>
      <c r="M23" s="106">
        <f t="shared" si="2"/>
        <v>1946734.4074074074</v>
      </c>
      <c r="N23" s="106">
        <f t="shared" si="2"/>
        <v>10177103.222222222</v>
      </c>
    </row>
    <row r="24" spans="1:14" ht="18.75" x14ac:dyDescent="0.25">
      <c r="A24" s="99">
        <v>9</v>
      </c>
      <c r="B24" s="88">
        <f t="shared" si="0"/>
        <v>487.4666666666667</v>
      </c>
      <c r="C24" s="100">
        <v>15</v>
      </c>
      <c r="D24" s="100">
        <f t="shared" si="3"/>
        <v>200</v>
      </c>
      <c r="E24" s="101">
        <f t="shared" si="4"/>
        <v>-272.4666666666667</v>
      </c>
      <c r="F24" s="98"/>
      <c r="G24" s="104">
        <f t="shared" si="5"/>
        <v>72.466666666666697</v>
      </c>
      <c r="H24" s="104">
        <f t="shared" si="1"/>
        <v>200</v>
      </c>
      <c r="I24" s="98"/>
      <c r="J24" s="104">
        <f t="shared" si="6"/>
        <v>87.466666666666697</v>
      </c>
      <c r="K24" s="104">
        <f t="shared" si="7"/>
        <v>400</v>
      </c>
      <c r="L24" s="105"/>
      <c r="M24" s="106">
        <f t="shared" si="2"/>
        <v>2447317.333333334</v>
      </c>
      <c r="N24" s="106">
        <f t="shared" si="2"/>
        <v>11192000</v>
      </c>
    </row>
    <row r="26" spans="1:14" ht="18.75" x14ac:dyDescent="0.25">
      <c r="A26" s="89" t="s">
        <v>138</v>
      </c>
    </row>
    <row r="27" spans="1:14" ht="18" x14ac:dyDescent="0.25">
      <c r="A27" s="133"/>
      <c r="B27" s="132"/>
      <c r="C27" s="132"/>
      <c r="D27" s="132"/>
      <c r="E27" s="132"/>
      <c r="F27" s="132"/>
      <c r="G27" s="205" t="s">
        <v>111</v>
      </c>
      <c r="H27" s="205"/>
      <c r="I27" s="132"/>
      <c r="J27" s="205" t="s">
        <v>66</v>
      </c>
      <c r="K27" s="205"/>
      <c r="L27" s="134"/>
      <c r="M27" s="205" t="s">
        <v>66</v>
      </c>
      <c r="N27" s="205"/>
    </row>
    <row r="28" spans="1:14" ht="54" x14ac:dyDescent="0.25">
      <c r="A28" s="135" t="s">
        <v>42</v>
      </c>
      <c r="B28" s="135" t="s">
        <v>89</v>
      </c>
      <c r="C28" s="136" t="s">
        <v>45</v>
      </c>
      <c r="D28" s="137" t="s">
        <v>90</v>
      </c>
      <c r="E28" s="135" t="s">
        <v>91</v>
      </c>
      <c r="F28" s="132"/>
      <c r="G28" s="136" t="s">
        <v>93</v>
      </c>
      <c r="H28" s="137" t="s">
        <v>18</v>
      </c>
      <c r="I28" s="132"/>
      <c r="J28" s="136" t="s">
        <v>97</v>
      </c>
      <c r="K28" s="137" t="s">
        <v>98</v>
      </c>
      <c r="L28" s="134"/>
      <c r="M28" s="136" t="s">
        <v>99</v>
      </c>
      <c r="N28" s="137" t="s">
        <v>100</v>
      </c>
    </row>
    <row r="29" spans="1:14" ht="18.75" x14ac:dyDescent="0.25">
      <c r="A29" s="99">
        <v>3</v>
      </c>
      <c r="B29" s="88">
        <f t="shared" ref="B29:B35" si="8">($B$3*A29)/B$2</f>
        <v>162.48888888888891</v>
      </c>
      <c r="C29" s="100">
        <v>25</v>
      </c>
      <c r="D29" s="100">
        <f t="shared" ref="D29:D35" si="9">D18</f>
        <v>200</v>
      </c>
      <c r="E29" s="138">
        <f t="shared" ref="E29:E35" si="10">D29+C29-B29</f>
        <v>62.511111111111092</v>
      </c>
      <c r="F29" s="98"/>
      <c r="G29" s="104">
        <f t="shared" ref="G29:G35" si="11">IF(H29=0,0,-E29-H29)</f>
        <v>0</v>
      </c>
      <c r="H29" s="104">
        <f>IF($E29&gt;=0,0,IF(-$E29*B$8&gt;$B$11,$B$11,-$E29*$B$8))</f>
        <v>0</v>
      </c>
      <c r="I29" s="98"/>
      <c r="J29" s="104">
        <f t="shared" ref="J29:K35" si="12">C29+G29</f>
        <v>25</v>
      </c>
      <c r="K29" s="104">
        <f t="shared" si="12"/>
        <v>200</v>
      </c>
      <c r="L29" s="105"/>
      <c r="M29" s="106">
        <f t="shared" ref="M29:N35" si="13">J29*$B$12</f>
        <v>699500</v>
      </c>
      <c r="N29" s="106">
        <f t="shared" si="13"/>
        <v>5596000</v>
      </c>
    </row>
    <row r="30" spans="1:14" ht="18.75" x14ac:dyDescent="0.25">
      <c r="A30" s="99">
        <v>4</v>
      </c>
      <c r="B30" s="88">
        <f t="shared" si="8"/>
        <v>216.65185185185186</v>
      </c>
      <c r="C30" s="100">
        <v>25</v>
      </c>
      <c r="D30" s="100">
        <f t="shared" si="9"/>
        <v>200</v>
      </c>
      <c r="E30" s="101">
        <f t="shared" si="10"/>
        <v>8.348148148148141</v>
      </c>
      <c r="F30" s="98"/>
      <c r="G30" s="104">
        <f t="shared" si="11"/>
        <v>0</v>
      </c>
      <c r="H30" s="104">
        <f t="shared" ref="H30:H35" si="14">IF($E30&gt;=0,0,IF(-$E30*B$8&gt;$B$11,$B$11,-$E30*$B$8))</f>
        <v>0</v>
      </c>
      <c r="I30" s="98"/>
      <c r="J30" s="104">
        <f t="shared" si="12"/>
        <v>25</v>
      </c>
      <c r="K30" s="104">
        <f t="shared" si="12"/>
        <v>200</v>
      </c>
      <c r="L30" s="105"/>
      <c r="M30" s="106">
        <f t="shared" si="13"/>
        <v>699500</v>
      </c>
      <c r="N30" s="106">
        <f t="shared" si="13"/>
        <v>5596000</v>
      </c>
    </row>
    <row r="31" spans="1:14" ht="18.75" x14ac:dyDescent="0.25">
      <c r="A31" s="99">
        <v>5</v>
      </c>
      <c r="B31" s="88">
        <f t="shared" si="8"/>
        <v>270.81481481481484</v>
      </c>
      <c r="C31" s="100">
        <v>25</v>
      </c>
      <c r="D31" s="100">
        <f t="shared" si="9"/>
        <v>200</v>
      </c>
      <c r="E31" s="101">
        <f t="shared" si="10"/>
        <v>-45.814814814814838</v>
      </c>
      <c r="F31" s="98"/>
      <c r="G31" s="104">
        <f t="shared" si="11"/>
        <v>11.453703703703709</v>
      </c>
      <c r="H31" s="104">
        <f t="shared" si="14"/>
        <v>34.361111111111128</v>
      </c>
      <c r="I31" s="98"/>
      <c r="J31" s="104">
        <f t="shared" si="12"/>
        <v>36.453703703703709</v>
      </c>
      <c r="K31" s="104">
        <f t="shared" si="12"/>
        <v>234.36111111111114</v>
      </c>
      <c r="L31" s="105"/>
      <c r="M31" s="106">
        <f t="shared" si="13"/>
        <v>1019974.6296296298</v>
      </c>
      <c r="N31" s="106">
        <f t="shared" si="13"/>
        <v>6557423.8888888899</v>
      </c>
    </row>
    <row r="32" spans="1:14" ht="18.75" x14ac:dyDescent="0.25">
      <c r="A32" s="99">
        <v>6</v>
      </c>
      <c r="B32" s="88">
        <f t="shared" si="8"/>
        <v>324.97777777777782</v>
      </c>
      <c r="C32" s="100">
        <v>25</v>
      </c>
      <c r="D32" s="100">
        <f t="shared" si="9"/>
        <v>200</v>
      </c>
      <c r="E32" s="101">
        <f t="shared" si="10"/>
        <v>-99.977777777777817</v>
      </c>
      <c r="F32" s="98"/>
      <c r="G32" s="104">
        <f t="shared" si="11"/>
        <v>24.994444444444454</v>
      </c>
      <c r="H32" s="104">
        <f t="shared" si="14"/>
        <v>74.983333333333363</v>
      </c>
      <c r="I32" s="98"/>
      <c r="J32" s="104">
        <f t="shared" si="12"/>
        <v>49.994444444444454</v>
      </c>
      <c r="K32" s="104">
        <f t="shared" si="12"/>
        <v>274.98333333333335</v>
      </c>
      <c r="L32" s="105"/>
      <c r="M32" s="106">
        <f t="shared" si="13"/>
        <v>1398844.5555555557</v>
      </c>
      <c r="N32" s="106">
        <f t="shared" si="13"/>
        <v>7694033.666666667</v>
      </c>
    </row>
    <row r="33" spans="1:14" ht="18.75" x14ac:dyDescent="0.25">
      <c r="A33" s="99">
        <v>7</v>
      </c>
      <c r="B33" s="88">
        <f t="shared" si="8"/>
        <v>379.1407407407408</v>
      </c>
      <c r="C33" s="100">
        <v>25</v>
      </c>
      <c r="D33" s="100">
        <f t="shared" si="9"/>
        <v>200</v>
      </c>
      <c r="E33" s="101">
        <f t="shared" si="10"/>
        <v>-154.1407407407408</v>
      </c>
      <c r="F33" s="98"/>
      <c r="G33" s="104">
        <f t="shared" si="11"/>
        <v>38.535185185185199</v>
      </c>
      <c r="H33" s="104">
        <f t="shared" si="14"/>
        <v>115.6055555555556</v>
      </c>
      <c r="I33" s="98"/>
      <c r="J33" s="104">
        <f t="shared" si="12"/>
        <v>63.535185185185199</v>
      </c>
      <c r="K33" s="104">
        <f t="shared" si="12"/>
        <v>315.60555555555561</v>
      </c>
      <c r="L33" s="105"/>
      <c r="M33" s="106">
        <f t="shared" si="13"/>
        <v>1777714.4814814818</v>
      </c>
      <c r="N33" s="106">
        <f t="shared" si="13"/>
        <v>8830643.4444444459</v>
      </c>
    </row>
    <row r="34" spans="1:14" ht="18.75" x14ac:dyDescent="0.25">
      <c r="A34" s="99">
        <v>8</v>
      </c>
      <c r="B34" s="88">
        <f t="shared" si="8"/>
        <v>433.30370370370372</v>
      </c>
      <c r="C34" s="100">
        <v>25</v>
      </c>
      <c r="D34" s="100">
        <f t="shared" si="9"/>
        <v>200</v>
      </c>
      <c r="E34" s="101">
        <f t="shared" si="10"/>
        <v>-208.30370370370372</v>
      </c>
      <c r="F34" s="98"/>
      <c r="G34" s="104">
        <f t="shared" si="11"/>
        <v>52.07592592592593</v>
      </c>
      <c r="H34" s="104">
        <f t="shared" si="14"/>
        <v>156.22777777777779</v>
      </c>
      <c r="I34" s="98"/>
      <c r="J34" s="104">
        <f t="shared" si="12"/>
        <v>77.07592592592593</v>
      </c>
      <c r="K34" s="104">
        <f t="shared" si="12"/>
        <v>356.22777777777776</v>
      </c>
      <c r="L34" s="105"/>
      <c r="M34" s="106">
        <f t="shared" si="13"/>
        <v>2156584.4074074076</v>
      </c>
      <c r="N34" s="106">
        <f t="shared" si="13"/>
        <v>9967253.222222222</v>
      </c>
    </row>
    <row r="35" spans="1:14" ht="18.75" x14ac:dyDescent="0.25">
      <c r="A35" s="99">
        <v>9</v>
      </c>
      <c r="B35" s="88">
        <f t="shared" si="8"/>
        <v>487.4666666666667</v>
      </c>
      <c r="C35" s="100">
        <v>25</v>
      </c>
      <c r="D35" s="100">
        <f t="shared" si="9"/>
        <v>200</v>
      </c>
      <c r="E35" s="101">
        <f t="shared" si="10"/>
        <v>-262.4666666666667</v>
      </c>
      <c r="F35" s="98"/>
      <c r="G35" s="104">
        <f t="shared" si="11"/>
        <v>65.616666666666674</v>
      </c>
      <c r="H35" s="104">
        <f t="shared" si="14"/>
        <v>196.85000000000002</v>
      </c>
      <c r="I35" s="98"/>
      <c r="J35" s="104">
        <f t="shared" si="12"/>
        <v>90.616666666666674</v>
      </c>
      <c r="K35" s="104">
        <f t="shared" si="12"/>
        <v>396.85</v>
      </c>
      <c r="L35" s="105"/>
      <c r="M35" s="106">
        <f t="shared" si="13"/>
        <v>2535454.3333333335</v>
      </c>
      <c r="N35" s="106">
        <f t="shared" si="13"/>
        <v>11103863</v>
      </c>
    </row>
    <row r="42" spans="1:14" x14ac:dyDescent="0.25">
      <c r="A42" s="54">
        <f>B42+C42+D42+E42</f>
        <v>700</v>
      </c>
      <c r="B42" s="54">
        <v>685</v>
      </c>
      <c r="C42" s="54">
        <v>15</v>
      </c>
      <c r="D42" s="54">
        <v>0</v>
      </c>
      <c r="E42" s="54">
        <v>0</v>
      </c>
    </row>
    <row r="43" spans="1:14" x14ac:dyDescent="0.25">
      <c r="A43" s="54">
        <f>B43+C43+D43+E43</f>
        <v>710</v>
      </c>
      <c r="B43" s="54">
        <v>695</v>
      </c>
      <c r="C43" s="54">
        <v>15</v>
      </c>
      <c r="D43" s="54">
        <v>0</v>
      </c>
      <c r="E43" s="54">
        <v>0</v>
      </c>
    </row>
    <row r="44" spans="1:14" x14ac:dyDescent="0.25">
      <c r="A44" s="54">
        <f t="shared" ref="A44:A51" si="15">B44+C44+D44+E44</f>
        <v>720</v>
      </c>
      <c r="B44" s="54">
        <v>705</v>
      </c>
      <c r="C44" s="54">
        <v>15</v>
      </c>
      <c r="D44" s="54">
        <v>0</v>
      </c>
      <c r="E44" s="54">
        <v>0</v>
      </c>
    </row>
    <row r="45" spans="1:14" x14ac:dyDescent="0.25">
      <c r="A45" s="54">
        <f t="shared" si="15"/>
        <v>730</v>
      </c>
      <c r="B45" s="54">
        <v>715</v>
      </c>
      <c r="C45" s="54">
        <v>15</v>
      </c>
      <c r="D45" s="54">
        <v>0</v>
      </c>
      <c r="E45" s="54">
        <v>0</v>
      </c>
    </row>
    <row r="46" spans="1:14" x14ac:dyDescent="0.25">
      <c r="A46" s="54">
        <f t="shared" si="15"/>
        <v>740</v>
      </c>
      <c r="B46" s="54">
        <v>725</v>
      </c>
      <c r="C46" s="54">
        <v>15</v>
      </c>
      <c r="D46" s="54">
        <v>0</v>
      </c>
      <c r="E46" s="54">
        <v>0</v>
      </c>
    </row>
    <row r="47" spans="1:14" x14ac:dyDescent="0.25">
      <c r="A47" s="54">
        <f t="shared" si="15"/>
        <v>750</v>
      </c>
      <c r="B47" s="54">
        <v>735</v>
      </c>
      <c r="C47" s="54">
        <v>15</v>
      </c>
      <c r="D47" s="54">
        <v>0</v>
      </c>
      <c r="E47" s="54">
        <v>0</v>
      </c>
    </row>
    <row r="48" spans="1:14" x14ac:dyDescent="0.25">
      <c r="A48" s="54">
        <f t="shared" si="15"/>
        <v>760</v>
      </c>
      <c r="B48" s="54">
        <v>745</v>
      </c>
      <c r="C48" s="54">
        <v>15</v>
      </c>
      <c r="D48" s="54">
        <v>0</v>
      </c>
      <c r="E48" s="54">
        <v>0</v>
      </c>
    </row>
    <row r="49" spans="1:5" x14ac:dyDescent="0.25">
      <c r="A49" s="54">
        <f t="shared" si="15"/>
        <v>770</v>
      </c>
      <c r="B49" s="54">
        <v>755</v>
      </c>
      <c r="C49" s="54">
        <v>15</v>
      </c>
      <c r="D49" s="54">
        <v>0</v>
      </c>
      <c r="E49" s="54">
        <v>0</v>
      </c>
    </row>
    <row r="50" spans="1:5" x14ac:dyDescent="0.25">
      <c r="A50" s="54">
        <f t="shared" si="15"/>
        <v>780</v>
      </c>
      <c r="B50" s="54">
        <v>765</v>
      </c>
      <c r="C50" s="54">
        <v>15</v>
      </c>
      <c r="D50" s="54">
        <v>0</v>
      </c>
      <c r="E50" s="54">
        <v>0</v>
      </c>
    </row>
    <row r="51" spans="1:5" x14ac:dyDescent="0.25">
      <c r="A51" s="54">
        <f t="shared" si="15"/>
        <v>790</v>
      </c>
      <c r="B51" s="54">
        <v>775</v>
      </c>
      <c r="C51" s="54">
        <v>15</v>
      </c>
      <c r="D51" s="54">
        <v>0</v>
      </c>
      <c r="E51" s="54">
        <v>0</v>
      </c>
    </row>
    <row r="52" spans="1:5" x14ac:dyDescent="0.25">
      <c r="A52" s="54">
        <f t="shared" ref="A52:A62" si="16">B52+C52+D52+E52</f>
        <v>800</v>
      </c>
      <c r="B52" s="54">
        <v>785</v>
      </c>
      <c r="C52" s="54">
        <v>15</v>
      </c>
      <c r="D52" s="54">
        <v>0</v>
      </c>
      <c r="E52" s="54">
        <v>0</v>
      </c>
    </row>
    <row r="53" spans="1:5" x14ac:dyDescent="0.25">
      <c r="A53" s="54">
        <f t="shared" si="16"/>
        <v>810</v>
      </c>
      <c r="B53" s="54">
        <v>795</v>
      </c>
      <c r="C53" s="54">
        <v>15</v>
      </c>
      <c r="D53" s="54">
        <v>0</v>
      </c>
      <c r="E53" s="54">
        <v>0</v>
      </c>
    </row>
    <row r="54" spans="1:5" x14ac:dyDescent="0.25">
      <c r="A54" s="54">
        <f t="shared" si="16"/>
        <v>820</v>
      </c>
      <c r="B54" s="54">
        <v>805</v>
      </c>
      <c r="C54" s="54">
        <v>15</v>
      </c>
      <c r="D54" s="54">
        <v>0</v>
      </c>
      <c r="E54" s="54">
        <v>0</v>
      </c>
    </row>
    <row r="55" spans="1:5" x14ac:dyDescent="0.25">
      <c r="A55" s="54">
        <f t="shared" si="16"/>
        <v>830</v>
      </c>
      <c r="B55" s="54">
        <v>815</v>
      </c>
      <c r="C55" s="54">
        <v>15</v>
      </c>
      <c r="D55" s="54">
        <v>0</v>
      </c>
      <c r="E55" s="54">
        <v>0</v>
      </c>
    </row>
    <row r="56" spans="1:5" x14ac:dyDescent="0.25">
      <c r="A56" s="54">
        <f t="shared" si="16"/>
        <v>840</v>
      </c>
      <c r="B56" s="54">
        <v>825</v>
      </c>
      <c r="C56" s="54">
        <v>15</v>
      </c>
      <c r="D56" s="54">
        <v>0</v>
      </c>
      <c r="E56" s="54">
        <v>0</v>
      </c>
    </row>
    <row r="57" spans="1:5" x14ac:dyDescent="0.25">
      <c r="A57" s="54">
        <f t="shared" si="16"/>
        <v>850</v>
      </c>
      <c r="B57" s="54">
        <v>835</v>
      </c>
      <c r="C57" s="54">
        <v>15</v>
      </c>
      <c r="D57" s="54">
        <v>0</v>
      </c>
      <c r="E57" s="54">
        <v>0</v>
      </c>
    </row>
    <row r="58" spans="1:5" x14ac:dyDescent="0.25">
      <c r="A58" s="54">
        <f t="shared" si="16"/>
        <v>860</v>
      </c>
      <c r="B58" s="54">
        <v>845</v>
      </c>
      <c r="C58" s="54">
        <v>15</v>
      </c>
      <c r="D58" s="54">
        <v>0</v>
      </c>
      <c r="E58" s="54">
        <v>0</v>
      </c>
    </row>
    <row r="59" spans="1:5" x14ac:dyDescent="0.25">
      <c r="A59" s="54">
        <f t="shared" si="16"/>
        <v>870</v>
      </c>
      <c r="B59" s="54">
        <v>855</v>
      </c>
      <c r="C59" s="54">
        <v>15</v>
      </c>
      <c r="D59" s="54">
        <v>0</v>
      </c>
      <c r="E59" s="54">
        <v>0</v>
      </c>
    </row>
    <row r="60" spans="1:5" x14ac:dyDescent="0.25">
      <c r="A60" s="54">
        <f t="shared" si="16"/>
        <v>880</v>
      </c>
      <c r="B60" s="54">
        <v>865</v>
      </c>
      <c r="C60" s="54">
        <v>15</v>
      </c>
      <c r="D60" s="54">
        <v>0</v>
      </c>
      <c r="E60" s="54">
        <v>0</v>
      </c>
    </row>
    <row r="61" spans="1:5" x14ac:dyDescent="0.25">
      <c r="A61" s="54">
        <f t="shared" si="16"/>
        <v>890</v>
      </c>
      <c r="B61" s="54">
        <v>875</v>
      </c>
      <c r="C61" s="54">
        <v>15</v>
      </c>
      <c r="D61" s="54">
        <v>0</v>
      </c>
      <c r="E61" s="54">
        <v>0</v>
      </c>
    </row>
    <row r="62" spans="1:5" x14ac:dyDescent="0.25">
      <c r="A62" s="54">
        <f t="shared" si="16"/>
        <v>900</v>
      </c>
      <c r="B62" s="54">
        <v>885</v>
      </c>
      <c r="C62" s="54">
        <v>15</v>
      </c>
      <c r="D62" s="54">
        <v>0</v>
      </c>
      <c r="E62" s="54">
        <v>0</v>
      </c>
    </row>
    <row r="63" spans="1:5" x14ac:dyDescent="0.25">
      <c r="A63" s="54">
        <f t="shared" ref="A63:A77" si="17">B63+C63+D63+E63</f>
        <v>900</v>
      </c>
      <c r="B63" s="54">
        <v>885</v>
      </c>
      <c r="C63" s="54">
        <v>15</v>
      </c>
    </row>
    <row r="64" spans="1:5" x14ac:dyDescent="0.25">
      <c r="A64" s="54">
        <f t="shared" si="17"/>
        <v>900</v>
      </c>
      <c r="B64" s="54">
        <v>885</v>
      </c>
      <c r="C64" s="54">
        <v>15</v>
      </c>
    </row>
    <row r="65" spans="1:3" x14ac:dyDescent="0.25">
      <c r="A65" s="54">
        <f t="shared" si="17"/>
        <v>900</v>
      </c>
      <c r="B65" s="54">
        <v>885</v>
      </c>
      <c r="C65" s="54">
        <v>15</v>
      </c>
    </row>
    <row r="66" spans="1:3" x14ac:dyDescent="0.25">
      <c r="A66" s="54">
        <f t="shared" si="17"/>
        <v>900</v>
      </c>
      <c r="B66" s="54">
        <v>885</v>
      </c>
      <c r="C66" s="54">
        <v>15</v>
      </c>
    </row>
    <row r="67" spans="1:3" x14ac:dyDescent="0.25">
      <c r="A67" s="54">
        <f t="shared" si="17"/>
        <v>900</v>
      </c>
      <c r="B67" s="54">
        <v>885</v>
      </c>
      <c r="C67" s="54">
        <v>15</v>
      </c>
    </row>
    <row r="68" spans="1:3" x14ac:dyDescent="0.25">
      <c r="A68" s="54">
        <f t="shared" si="17"/>
        <v>900</v>
      </c>
      <c r="B68" s="54">
        <v>885</v>
      </c>
      <c r="C68" s="54">
        <v>15</v>
      </c>
    </row>
    <row r="69" spans="1:3" x14ac:dyDescent="0.25">
      <c r="A69" s="54">
        <f t="shared" si="17"/>
        <v>900</v>
      </c>
      <c r="B69" s="54">
        <v>885</v>
      </c>
      <c r="C69" s="54">
        <v>15</v>
      </c>
    </row>
    <row r="70" spans="1:3" x14ac:dyDescent="0.25">
      <c r="A70" s="54">
        <f t="shared" si="17"/>
        <v>900</v>
      </c>
      <c r="B70" s="54">
        <v>885</v>
      </c>
      <c r="C70" s="54">
        <v>15</v>
      </c>
    </row>
    <row r="71" spans="1:3" x14ac:dyDescent="0.25">
      <c r="A71" s="54">
        <f t="shared" si="17"/>
        <v>900</v>
      </c>
      <c r="B71" s="54">
        <v>885</v>
      </c>
      <c r="C71" s="54">
        <v>15</v>
      </c>
    </row>
    <row r="72" spans="1:3" x14ac:dyDescent="0.25">
      <c r="A72" s="54">
        <f t="shared" si="17"/>
        <v>900</v>
      </c>
      <c r="B72" s="54">
        <v>885</v>
      </c>
      <c r="C72" s="54">
        <v>15</v>
      </c>
    </row>
    <row r="73" spans="1:3" x14ac:dyDescent="0.25">
      <c r="A73" s="54">
        <f t="shared" si="17"/>
        <v>900</v>
      </c>
      <c r="B73" s="54">
        <v>885</v>
      </c>
      <c r="C73" s="54">
        <v>15</v>
      </c>
    </row>
    <row r="74" spans="1:3" x14ac:dyDescent="0.25">
      <c r="A74" s="54">
        <f t="shared" si="17"/>
        <v>900</v>
      </c>
      <c r="B74" s="54">
        <v>885</v>
      </c>
      <c r="C74" s="54">
        <v>15</v>
      </c>
    </row>
    <row r="75" spans="1:3" x14ac:dyDescent="0.25">
      <c r="A75" s="54">
        <f t="shared" si="17"/>
        <v>900</v>
      </c>
      <c r="B75" s="54">
        <v>885</v>
      </c>
      <c r="C75" s="54">
        <v>15</v>
      </c>
    </row>
    <row r="76" spans="1:3" x14ac:dyDescent="0.25">
      <c r="A76" s="54">
        <f t="shared" si="17"/>
        <v>900</v>
      </c>
      <c r="B76" s="54">
        <v>885</v>
      </c>
      <c r="C76" s="54">
        <v>15</v>
      </c>
    </row>
    <row r="77" spans="1:3" x14ac:dyDescent="0.25">
      <c r="A77" s="54">
        <f t="shared" si="17"/>
        <v>900</v>
      </c>
      <c r="B77" s="54">
        <v>885</v>
      </c>
      <c r="C77" s="54">
        <v>15</v>
      </c>
    </row>
  </sheetData>
  <mergeCells count="6">
    <mergeCell ref="G16:H16"/>
    <mergeCell ref="J16:K16"/>
    <mergeCell ref="M16:N16"/>
    <mergeCell ref="G27:H27"/>
    <mergeCell ref="J27:K27"/>
    <mergeCell ref="M27:N27"/>
  </mergeCells>
  <conditionalFormatting sqref="E18:E24">
    <cfRule type="cellIs" dxfId="5" priority="3" operator="greaterThanOrEqual">
      <formula>0</formula>
    </cfRule>
    <cfRule type="cellIs" dxfId="4" priority="4" operator="lessThan">
      <formula>0</formula>
    </cfRule>
  </conditionalFormatting>
  <conditionalFormatting sqref="E29:E35">
    <cfRule type="cellIs" dxfId="3" priority="1" operator="greaterThanOrEqual">
      <formula>0</formula>
    </cfRule>
    <cfRule type="cellIs" dxfId="2" priority="2" operator="lessThan">
      <formula>0</formula>
    </cfRule>
  </conditionalFormatting>
  <pageMargins left="0.7" right="0.7" top="0.75" bottom="0.75" header="0.3" footer="0.3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65"/>
  <sheetViews>
    <sheetView zoomScale="70" zoomScaleNormal="70" workbookViewId="0">
      <selection activeCell="G6" sqref="G6"/>
    </sheetView>
  </sheetViews>
  <sheetFormatPr baseColWidth="10" defaultColWidth="11.42578125" defaultRowHeight="16.5" x14ac:dyDescent="0.25"/>
  <cols>
    <col min="1" max="1" width="35.7109375" style="54" customWidth="1"/>
    <col min="2" max="5" width="15.7109375" style="54" customWidth="1"/>
    <col min="6" max="6" width="2.7109375" style="54" customWidth="1"/>
    <col min="7" max="8" width="15.7109375" style="54" customWidth="1"/>
    <col min="9" max="9" width="2.7109375" style="54" customWidth="1"/>
    <col min="10" max="11" width="15.7109375" style="54" customWidth="1"/>
    <col min="12" max="12" width="2.7109375" style="54" customWidth="1"/>
    <col min="13" max="15" width="18.7109375" style="54" customWidth="1"/>
    <col min="16" max="19" width="15.7109375" style="54" customWidth="1"/>
    <col min="20" max="16384" width="11.42578125" style="54"/>
  </cols>
  <sheetData>
    <row r="1" spans="1:18" ht="27.75" x14ac:dyDescent="0.25">
      <c r="A1" s="131" t="s">
        <v>106</v>
      </c>
      <c r="C1" s="55"/>
      <c r="D1" s="55"/>
      <c r="E1" s="55"/>
      <c r="F1" s="55"/>
      <c r="G1" s="55"/>
    </row>
    <row r="2" spans="1:18" ht="18.75" x14ac:dyDescent="0.25">
      <c r="A2" s="89" t="s">
        <v>3</v>
      </c>
      <c r="B2" s="125">
        <v>150</v>
      </c>
      <c r="C2" s="55"/>
      <c r="D2" s="55"/>
      <c r="E2" s="55"/>
      <c r="F2" s="55"/>
      <c r="G2" s="55"/>
    </row>
    <row r="3" spans="1:18" ht="18.75" x14ac:dyDescent="0.25">
      <c r="A3" s="89" t="s">
        <v>5</v>
      </c>
      <c r="B3" s="125">
        <v>10000</v>
      </c>
      <c r="C3" s="56"/>
      <c r="D3" s="56"/>
      <c r="E3" s="56"/>
      <c r="F3" s="56"/>
      <c r="G3" s="56"/>
    </row>
    <row r="4" spans="1:18" ht="18.75" x14ac:dyDescent="0.25">
      <c r="A4" s="89" t="s">
        <v>7</v>
      </c>
      <c r="B4" s="126">
        <f>B3/10000</f>
        <v>1</v>
      </c>
      <c r="C4" s="57"/>
      <c r="D4" s="57"/>
      <c r="E4" s="55"/>
      <c r="F4" s="55"/>
      <c r="G4" s="55"/>
    </row>
    <row r="5" spans="1:18" ht="18.75" x14ac:dyDescent="0.25">
      <c r="A5" s="89" t="s">
        <v>9</v>
      </c>
      <c r="B5" s="127">
        <f>B2/B4</f>
        <v>150</v>
      </c>
      <c r="C5" s="60"/>
      <c r="D5" s="60"/>
      <c r="E5" s="60"/>
      <c r="F5" s="60"/>
      <c r="G5" s="60"/>
    </row>
    <row r="6" spans="1:18" ht="18.75" x14ac:dyDescent="0.25">
      <c r="A6" s="89" t="s">
        <v>78</v>
      </c>
      <c r="B6" s="125">
        <v>200</v>
      </c>
      <c r="H6" s="64"/>
      <c r="I6" s="64"/>
      <c r="J6" s="65"/>
      <c r="K6" s="58"/>
      <c r="L6" s="62"/>
      <c r="M6" s="62"/>
      <c r="N6" s="62"/>
      <c r="O6" s="62"/>
      <c r="P6" s="62"/>
      <c r="Q6" s="62"/>
      <c r="R6" s="65"/>
    </row>
    <row r="7" spans="1:18" ht="18.75" x14ac:dyDescent="0.25">
      <c r="A7" s="89" t="s">
        <v>18</v>
      </c>
      <c r="B7" s="127"/>
      <c r="H7" s="64"/>
      <c r="I7" s="64"/>
      <c r="J7" s="65"/>
      <c r="K7" s="58"/>
      <c r="L7" s="62"/>
      <c r="M7" s="62"/>
      <c r="N7" s="62"/>
      <c r="O7" s="62"/>
      <c r="P7" s="62"/>
      <c r="Q7" s="62"/>
      <c r="R7" s="65"/>
    </row>
    <row r="8" spans="1:18" ht="18.75" x14ac:dyDescent="0.25">
      <c r="A8" s="128" t="s">
        <v>123</v>
      </c>
      <c r="B8" s="129">
        <v>0.75</v>
      </c>
      <c r="H8" s="64"/>
      <c r="I8" s="64"/>
      <c r="J8" s="65"/>
      <c r="K8" s="58"/>
      <c r="L8" s="62"/>
      <c r="M8" s="62"/>
      <c r="N8" s="62"/>
      <c r="O8" s="62"/>
      <c r="P8" s="62"/>
      <c r="Q8" s="62"/>
      <c r="R8" s="65"/>
    </row>
    <row r="9" spans="1:18" ht="18.75" x14ac:dyDescent="0.25">
      <c r="A9" s="128" t="s">
        <v>124</v>
      </c>
      <c r="B9" s="129">
        <v>0.5</v>
      </c>
      <c r="H9" s="64"/>
      <c r="I9" s="64"/>
      <c r="J9" s="65"/>
      <c r="K9" s="58"/>
      <c r="L9" s="62"/>
      <c r="M9" s="62"/>
      <c r="N9" s="62"/>
      <c r="O9" s="62"/>
      <c r="P9" s="62"/>
      <c r="Q9" s="62"/>
      <c r="R9" s="65"/>
    </row>
    <row r="10" spans="1:18" ht="18.75" x14ac:dyDescent="0.25">
      <c r="A10" s="89"/>
      <c r="B10" s="125"/>
      <c r="H10" s="64"/>
      <c r="I10" s="64"/>
      <c r="J10" s="65"/>
      <c r="K10" s="58"/>
      <c r="L10" s="62"/>
      <c r="M10" s="62"/>
      <c r="N10" s="62"/>
      <c r="O10" s="62"/>
      <c r="P10" s="62"/>
      <c r="Q10" s="62"/>
      <c r="R10" s="65"/>
    </row>
    <row r="11" spans="1:18" ht="18.75" x14ac:dyDescent="0.25">
      <c r="A11" s="89" t="s">
        <v>79</v>
      </c>
      <c r="B11" s="125">
        <v>200</v>
      </c>
      <c r="H11" s="64"/>
      <c r="I11" s="64"/>
      <c r="J11" s="65"/>
      <c r="K11" s="58"/>
      <c r="L11" s="62"/>
      <c r="M11" s="62"/>
      <c r="N11" s="62"/>
      <c r="O11" s="62"/>
      <c r="P11" s="62"/>
      <c r="Q11" s="62"/>
      <c r="R11" s="65"/>
    </row>
    <row r="12" spans="1:18" ht="18.75" x14ac:dyDescent="0.25">
      <c r="A12" s="89" t="s">
        <v>84</v>
      </c>
      <c r="B12" s="130">
        <v>27784</v>
      </c>
      <c r="K12" s="59"/>
      <c r="M12" s="62"/>
      <c r="N12" s="62"/>
      <c r="O12" s="62"/>
      <c r="P12" s="62"/>
      <c r="Q12" s="62"/>
    </row>
    <row r="13" spans="1:18" ht="18.75" x14ac:dyDescent="0.25">
      <c r="A13" s="89"/>
      <c r="B13" s="130"/>
      <c r="K13" s="59"/>
      <c r="M13" s="62"/>
      <c r="N13" s="62"/>
      <c r="O13" s="62"/>
      <c r="P13" s="62"/>
      <c r="Q13" s="62"/>
    </row>
    <row r="14" spans="1:18" ht="27.75" x14ac:dyDescent="0.25">
      <c r="A14" s="131" t="s">
        <v>85</v>
      </c>
      <c r="B14" s="84"/>
      <c r="C14" s="85"/>
      <c r="D14" s="85"/>
      <c r="E14" s="85"/>
      <c r="F14" s="85"/>
      <c r="G14" s="79"/>
      <c r="H14" s="79"/>
      <c r="I14" s="79"/>
      <c r="J14" s="79"/>
      <c r="K14" s="86"/>
      <c r="L14" s="87"/>
      <c r="M14" s="81"/>
      <c r="N14" s="81"/>
      <c r="O14" s="81"/>
      <c r="P14" s="62"/>
      <c r="Q14" s="62"/>
    </row>
    <row r="15" spans="1:18" ht="18.75" x14ac:dyDescent="0.25">
      <c r="A15" s="89" t="s">
        <v>136</v>
      </c>
      <c r="B15" s="84"/>
      <c r="C15" s="85"/>
      <c r="D15" s="85"/>
      <c r="E15" s="85"/>
      <c r="F15" s="85"/>
      <c r="G15" s="79"/>
      <c r="H15" s="79"/>
      <c r="I15" s="79"/>
      <c r="J15" s="79"/>
      <c r="K15" s="86"/>
      <c r="L15" s="87"/>
      <c r="M15" s="81"/>
      <c r="N15" s="81"/>
      <c r="O15" s="81"/>
      <c r="P15" s="62"/>
      <c r="Q15" s="62"/>
    </row>
    <row r="16" spans="1:18" s="73" customFormat="1" ht="18" x14ac:dyDescent="0.25">
      <c r="A16" s="133"/>
      <c r="B16" s="132"/>
      <c r="C16" s="132"/>
      <c r="D16" s="132"/>
      <c r="E16" s="132"/>
      <c r="F16" s="132"/>
      <c r="G16" s="205" t="s">
        <v>111</v>
      </c>
      <c r="H16" s="205"/>
      <c r="I16" s="132"/>
      <c r="J16" s="205" t="s">
        <v>66</v>
      </c>
      <c r="K16" s="205"/>
      <c r="L16" s="134"/>
      <c r="M16" s="205" t="s">
        <v>66</v>
      </c>
      <c r="N16" s="205"/>
    </row>
    <row r="17" spans="1:14" s="73" customFormat="1" ht="54" x14ac:dyDescent="0.25">
      <c r="A17" s="135" t="s">
        <v>42</v>
      </c>
      <c r="B17" s="135" t="s">
        <v>89</v>
      </c>
      <c r="C17" s="136" t="s">
        <v>45</v>
      </c>
      <c r="D17" s="137" t="s">
        <v>90</v>
      </c>
      <c r="E17" s="135" t="s">
        <v>91</v>
      </c>
      <c r="F17" s="132"/>
      <c r="G17" s="136" t="s">
        <v>93</v>
      </c>
      <c r="H17" s="137" t="s">
        <v>137</v>
      </c>
      <c r="I17" s="132"/>
      <c r="J17" s="136" t="s">
        <v>97</v>
      </c>
      <c r="K17" s="137" t="s">
        <v>98</v>
      </c>
      <c r="L17" s="134"/>
      <c r="M17" s="136" t="s">
        <v>99</v>
      </c>
      <c r="N17" s="137" t="s">
        <v>100</v>
      </c>
    </row>
    <row r="18" spans="1:14" ht="18.75" x14ac:dyDescent="0.25">
      <c r="A18" s="99">
        <v>3</v>
      </c>
      <c r="B18" s="88">
        <f>($B$3*A18)/B$2</f>
        <v>200</v>
      </c>
      <c r="C18" s="100">
        <v>15</v>
      </c>
      <c r="D18" s="100">
        <f>B6</f>
        <v>200</v>
      </c>
      <c r="E18" s="138">
        <f>D18+C18-B18</f>
        <v>15</v>
      </c>
      <c r="F18" s="98"/>
      <c r="G18" s="104">
        <f>IF(H18=0,0,-E18-H18)</f>
        <v>0</v>
      </c>
      <c r="H18" s="104">
        <f>IF($E18&gt;=0,0,IF(-$E18*B$8&gt;$B$11,$B$11,-$E18*$B$8))</f>
        <v>0</v>
      </c>
      <c r="I18" s="98"/>
      <c r="J18" s="104">
        <f>C18+G18</f>
        <v>15</v>
      </c>
      <c r="K18" s="104">
        <f>D18+H18</f>
        <v>200</v>
      </c>
      <c r="L18" s="105"/>
      <c r="M18" s="106">
        <f t="shared" ref="M18:N21" si="0">J18*$B$12</f>
        <v>416760</v>
      </c>
      <c r="N18" s="106">
        <f t="shared" si="0"/>
        <v>5556800</v>
      </c>
    </row>
    <row r="19" spans="1:14" ht="18.75" x14ac:dyDescent="0.25">
      <c r="A19" s="99">
        <v>3.2250000000000001</v>
      </c>
      <c r="B19" s="88">
        <f>($B$3*A19)/B$2</f>
        <v>215</v>
      </c>
      <c r="C19" s="100">
        <v>15</v>
      </c>
      <c r="D19" s="100">
        <f>D18</f>
        <v>200</v>
      </c>
      <c r="E19" s="101">
        <f>D19+C19-B19</f>
        <v>0</v>
      </c>
      <c r="F19" s="140"/>
      <c r="G19" s="141">
        <f>IF(H19=0,0,-E19-H19)</f>
        <v>0</v>
      </c>
      <c r="H19" s="141">
        <f>IF($E19&gt;=0,0,IF(-$E19*B$8&gt;$B$11,$B$11,-$E19*$B$8))</f>
        <v>0</v>
      </c>
      <c r="I19" s="98"/>
      <c r="J19" s="104">
        <f t="shared" ref="J19:K21" si="1">C19+G19</f>
        <v>15</v>
      </c>
      <c r="K19" s="104">
        <f t="shared" si="1"/>
        <v>200</v>
      </c>
      <c r="L19" s="105"/>
      <c r="M19" s="106">
        <f t="shared" si="0"/>
        <v>416760</v>
      </c>
      <c r="N19" s="106">
        <f t="shared" si="0"/>
        <v>5556800</v>
      </c>
    </row>
    <row r="20" spans="1:14" ht="18.75" x14ac:dyDescent="0.25">
      <c r="A20" s="99">
        <v>3.3</v>
      </c>
      <c r="B20" s="88">
        <f>($B$3*A20)/B$2</f>
        <v>220</v>
      </c>
      <c r="C20" s="100">
        <v>15</v>
      </c>
      <c r="D20" s="100">
        <f>D19</f>
        <v>200</v>
      </c>
      <c r="E20" s="101">
        <f>D20+C20-B20</f>
        <v>-5</v>
      </c>
      <c r="F20" s="98"/>
      <c r="G20" s="104">
        <f>IF(H20=0,0,-E20-H20)</f>
        <v>1.25</v>
      </c>
      <c r="H20" s="104">
        <f>IF($E20&gt;=0,0,IF(-$E20*B$8&gt;$B$11,$B$11,-$E20*$B$8))</f>
        <v>3.75</v>
      </c>
      <c r="I20" s="98"/>
      <c r="J20" s="104">
        <f t="shared" si="1"/>
        <v>16.25</v>
      </c>
      <c r="K20" s="104">
        <f t="shared" si="1"/>
        <v>203.75</v>
      </c>
      <c r="L20" s="105"/>
      <c r="M20" s="106">
        <f t="shared" si="0"/>
        <v>451490</v>
      </c>
      <c r="N20" s="106">
        <f t="shared" si="0"/>
        <v>5660990</v>
      </c>
    </row>
    <row r="21" spans="1:14" s="73" customFormat="1" ht="18.75" x14ac:dyDescent="0.25">
      <c r="A21" s="99">
        <v>3.52</v>
      </c>
      <c r="B21" s="88">
        <f>($B$3*A21)/B$2</f>
        <v>234.66666666666666</v>
      </c>
      <c r="C21" s="100">
        <v>15</v>
      </c>
      <c r="D21" s="100">
        <f>D20</f>
        <v>200</v>
      </c>
      <c r="E21" s="101">
        <f>D21+C21-B21</f>
        <v>-19.666666666666657</v>
      </c>
      <c r="F21" s="98"/>
      <c r="G21" s="104">
        <f>IF(H21=0,0,-E21-H21)</f>
        <v>4.9166666666666643</v>
      </c>
      <c r="H21" s="104">
        <f>IF($E21&gt;=0,0,IF(-$E21*B$8&gt;$B$11,$B$11,-$E21*$B$8))</f>
        <v>14.749999999999993</v>
      </c>
      <c r="I21" s="98"/>
      <c r="J21" s="104">
        <f t="shared" si="1"/>
        <v>19.916666666666664</v>
      </c>
      <c r="K21" s="104">
        <f t="shared" si="1"/>
        <v>214.75</v>
      </c>
      <c r="L21" s="105"/>
      <c r="M21" s="106">
        <f t="shared" si="0"/>
        <v>553364.66666666663</v>
      </c>
      <c r="N21" s="106">
        <f t="shared" si="0"/>
        <v>5966614</v>
      </c>
    </row>
    <row r="22" spans="1:14" ht="18.75" x14ac:dyDescent="0.25">
      <c r="A22" s="99">
        <f>A21+0.3</f>
        <v>3.82</v>
      </c>
      <c r="B22" s="88">
        <f t="shared" ref="B22:B36" si="2">($B$3*A22)/B$2</f>
        <v>254.66666666666666</v>
      </c>
      <c r="C22" s="100">
        <v>15</v>
      </c>
      <c r="D22" s="100">
        <f t="shared" ref="D22:D36" si="3">D21</f>
        <v>200</v>
      </c>
      <c r="E22" s="101">
        <f t="shared" ref="E22:E36" si="4">D22+C22-B22</f>
        <v>-39.666666666666657</v>
      </c>
      <c r="F22" s="98"/>
      <c r="G22" s="104">
        <f t="shared" ref="G22:G36" si="5">IF(H22=0,0,-E22-H22)</f>
        <v>9.9166666666666643</v>
      </c>
      <c r="H22" s="104">
        <f t="shared" ref="H22:H36" si="6">IF($E22&gt;=0,0,IF(-$E22*B$8&gt;$B$11,$B$11,-$E22*$B$8))</f>
        <v>29.749999999999993</v>
      </c>
      <c r="I22" s="98"/>
      <c r="J22" s="104">
        <f t="shared" ref="J22:J36" si="7">C22+G22</f>
        <v>24.916666666666664</v>
      </c>
      <c r="K22" s="104">
        <f t="shared" ref="K22:K36" si="8">D22+H22</f>
        <v>229.75</v>
      </c>
      <c r="L22" s="105"/>
      <c r="M22" s="106">
        <f t="shared" ref="M22:M36" si="9">J22*$B$12</f>
        <v>692284.66666666663</v>
      </c>
      <c r="N22" s="106">
        <f t="shared" ref="N22:N36" si="10">K22*$B$12</f>
        <v>6383374</v>
      </c>
    </row>
    <row r="23" spans="1:14" ht="18.75" x14ac:dyDescent="0.25">
      <c r="A23" s="99">
        <f t="shared" ref="A23:A36" si="11">A22+0.3</f>
        <v>4.12</v>
      </c>
      <c r="B23" s="88">
        <f t="shared" si="2"/>
        <v>274.66666666666669</v>
      </c>
      <c r="C23" s="100">
        <v>15</v>
      </c>
      <c r="D23" s="100">
        <f t="shared" si="3"/>
        <v>200</v>
      </c>
      <c r="E23" s="101">
        <f t="shared" si="4"/>
        <v>-59.666666666666686</v>
      </c>
      <c r="F23" s="98"/>
      <c r="G23" s="104">
        <f t="shared" si="5"/>
        <v>14.916666666666671</v>
      </c>
      <c r="H23" s="104">
        <f t="shared" si="6"/>
        <v>44.750000000000014</v>
      </c>
      <c r="I23" s="98"/>
      <c r="J23" s="104">
        <f t="shared" si="7"/>
        <v>29.916666666666671</v>
      </c>
      <c r="K23" s="104">
        <f t="shared" si="8"/>
        <v>244.75</v>
      </c>
      <c r="L23" s="105"/>
      <c r="M23" s="106">
        <f t="shared" si="9"/>
        <v>831204.66666666674</v>
      </c>
      <c r="N23" s="106">
        <f t="shared" si="10"/>
        <v>6800134</v>
      </c>
    </row>
    <row r="24" spans="1:14" ht="18.75" x14ac:dyDescent="0.25">
      <c r="A24" s="99">
        <f t="shared" si="11"/>
        <v>4.42</v>
      </c>
      <c r="B24" s="88">
        <f t="shared" si="2"/>
        <v>294.66666666666669</v>
      </c>
      <c r="C24" s="100">
        <v>15</v>
      </c>
      <c r="D24" s="100">
        <f t="shared" si="3"/>
        <v>200</v>
      </c>
      <c r="E24" s="101">
        <f t="shared" si="4"/>
        <v>-79.666666666666686</v>
      </c>
      <c r="F24" s="98"/>
      <c r="G24" s="104">
        <f t="shared" si="5"/>
        <v>19.916666666666671</v>
      </c>
      <c r="H24" s="104">
        <f t="shared" si="6"/>
        <v>59.750000000000014</v>
      </c>
      <c r="I24" s="98"/>
      <c r="J24" s="104">
        <f t="shared" si="7"/>
        <v>34.916666666666671</v>
      </c>
      <c r="K24" s="104">
        <f t="shared" si="8"/>
        <v>259.75</v>
      </c>
      <c r="L24" s="105"/>
      <c r="M24" s="106">
        <f t="shared" si="9"/>
        <v>970124.66666666674</v>
      </c>
      <c r="N24" s="106">
        <f t="shared" si="10"/>
        <v>7216894</v>
      </c>
    </row>
    <row r="25" spans="1:14" ht="18.75" x14ac:dyDescent="0.25">
      <c r="A25" s="99">
        <f t="shared" si="11"/>
        <v>4.72</v>
      </c>
      <c r="B25" s="88">
        <f t="shared" si="2"/>
        <v>314.66666666666669</v>
      </c>
      <c r="C25" s="100">
        <v>15</v>
      </c>
      <c r="D25" s="100">
        <f t="shared" si="3"/>
        <v>200</v>
      </c>
      <c r="E25" s="101">
        <f t="shared" si="4"/>
        <v>-99.666666666666686</v>
      </c>
      <c r="F25" s="98"/>
      <c r="G25" s="104">
        <f t="shared" si="5"/>
        <v>24.916666666666671</v>
      </c>
      <c r="H25" s="104">
        <f t="shared" si="6"/>
        <v>74.750000000000014</v>
      </c>
      <c r="I25" s="98"/>
      <c r="J25" s="104">
        <f t="shared" si="7"/>
        <v>39.916666666666671</v>
      </c>
      <c r="K25" s="104">
        <f t="shared" si="8"/>
        <v>274.75</v>
      </c>
      <c r="L25" s="105"/>
      <c r="M25" s="106">
        <f t="shared" si="9"/>
        <v>1109044.6666666667</v>
      </c>
      <c r="N25" s="106">
        <f t="shared" si="10"/>
        <v>7633654</v>
      </c>
    </row>
    <row r="26" spans="1:14" ht="18.75" x14ac:dyDescent="0.25">
      <c r="A26" s="99">
        <f t="shared" si="11"/>
        <v>5.0199999999999996</v>
      </c>
      <c r="B26" s="88">
        <f t="shared" si="2"/>
        <v>334.66666666666663</v>
      </c>
      <c r="C26" s="100">
        <v>15</v>
      </c>
      <c r="D26" s="100">
        <f t="shared" si="3"/>
        <v>200</v>
      </c>
      <c r="E26" s="101">
        <f t="shared" si="4"/>
        <v>-119.66666666666663</v>
      </c>
      <c r="F26" s="98"/>
      <c r="G26" s="104">
        <f t="shared" si="5"/>
        <v>29.916666666666657</v>
      </c>
      <c r="H26" s="104">
        <f t="shared" si="6"/>
        <v>89.749999999999972</v>
      </c>
      <c r="I26" s="98"/>
      <c r="J26" s="104">
        <f t="shared" si="7"/>
        <v>44.916666666666657</v>
      </c>
      <c r="K26" s="104">
        <f t="shared" si="8"/>
        <v>289.75</v>
      </c>
      <c r="L26" s="105"/>
      <c r="M26" s="106">
        <f t="shared" si="9"/>
        <v>1247964.6666666665</v>
      </c>
      <c r="N26" s="106">
        <f t="shared" si="10"/>
        <v>8050414</v>
      </c>
    </row>
    <row r="27" spans="1:14" ht="18.75" x14ac:dyDescent="0.25">
      <c r="A27" s="99">
        <f t="shared" si="11"/>
        <v>5.3199999999999994</v>
      </c>
      <c r="B27" s="88">
        <f t="shared" si="2"/>
        <v>354.66666666666663</v>
      </c>
      <c r="C27" s="100">
        <v>15</v>
      </c>
      <c r="D27" s="100">
        <f t="shared" si="3"/>
        <v>200</v>
      </c>
      <c r="E27" s="101">
        <f t="shared" si="4"/>
        <v>-139.66666666666663</v>
      </c>
      <c r="F27" s="98"/>
      <c r="G27" s="104">
        <f t="shared" si="5"/>
        <v>34.916666666666657</v>
      </c>
      <c r="H27" s="104">
        <f t="shared" si="6"/>
        <v>104.74999999999997</v>
      </c>
      <c r="I27" s="98"/>
      <c r="J27" s="104">
        <f t="shared" si="7"/>
        <v>49.916666666666657</v>
      </c>
      <c r="K27" s="104">
        <f t="shared" si="8"/>
        <v>304.75</v>
      </c>
      <c r="L27" s="105"/>
      <c r="M27" s="106">
        <f t="shared" si="9"/>
        <v>1386884.6666666665</v>
      </c>
      <c r="N27" s="106">
        <f t="shared" si="10"/>
        <v>8467174</v>
      </c>
    </row>
    <row r="28" spans="1:14" ht="18.75" x14ac:dyDescent="0.25">
      <c r="A28" s="99">
        <f t="shared" si="11"/>
        <v>5.6199999999999992</v>
      </c>
      <c r="B28" s="88">
        <f t="shared" si="2"/>
        <v>374.66666666666663</v>
      </c>
      <c r="C28" s="100">
        <v>15</v>
      </c>
      <c r="D28" s="100">
        <f t="shared" si="3"/>
        <v>200</v>
      </c>
      <c r="E28" s="101">
        <f t="shared" si="4"/>
        <v>-159.66666666666663</v>
      </c>
      <c r="F28" s="98"/>
      <c r="G28" s="104">
        <f t="shared" si="5"/>
        <v>39.916666666666657</v>
      </c>
      <c r="H28" s="104">
        <f t="shared" si="6"/>
        <v>119.74999999999997</v>
      </c>
      <c r="I28" s="98"/>
      <c r="J28" s="104">
        <f t="shared" si="7"/>
        <v>54.916666666666657</v>
      </c>
      <c r="K28" s="104">
        <f t="shared" si="8"/>
        <v>319.75</v>
      </c>
      <c r="L28" s="105"/>
      <c r="M28" s="106">
        <f t="shared" si="9"/>
        <v>1525804.6666666665</v>
      </c>
      <c r="N28" s="106">
        <f t="shared" si="10"/>
        <v>8883934</v>
      </c>
    </row>
    <row r="29" spans="1:14" ht="18.75" x14ac:dyDescent="0.25">
      <c r="A29" s="99">
        <f t="shared" si="11"/>
        <v>5.919999999999999</v>
      </c>
      <c r="B29" s="88">
        <f t="shared" si="2"/>
        <v>394.66666666666663</v>
      </c>
      <c r="C29" s="100">
        <v>15</v>
      </c>
      <c r="D29" s="100">
        <f t="shared" si="3"/>
        <v>200</v>
      </c>
      <c r="E29" s="101">
        <f t="shared" si="4"/>
        <v>-179.66666666666663</v>
      </c>
      <c r="F29" s="98"/>
      <c r="G29" s="104">
        <f t="shared" si="5"/>
        <v>44.916666666666657</v>
      </c>
      <c r="H29" s="104">
        <f t="shared" si="6"/>
        <v>134.74999999999997</v>
      </c>
      <c r="I29" s="98"/>
      <c r="J29" s="104">
        <f t="shared" si="7"/>
        <v>59.916666666666657</v>
      </c>
      <c r="K29" s="104">
        <f t="shared" si="8"/>
        <v>334.75</v>
      </c>
      <c r="L29" s="105"/>
      <c r="M29" s="106">
        <f t="shared" si="9"/>
        <v>1664724.6666666665</v>
      </c>
      <c r="N29" s="106">
        <f t="shared" si="10"/>
        <v>9300694</v>
      </c>
    </row>
    <row r="30" spans="1:14" ht="18.75" x14ac:dyDescent="0.25">
      <c r="A30" s="99">
        <f t="shared" si="11"/>
        <v>6.2199999999999989</v>
      </c>
      <c r="B30" s="88">
        <f t="shared" si="2"/>
        <v>414.66666666666657</v>
      </c>
      <c r="C30" s="100">
        <v>15</v>
      </c>
      <c r="D30" s="100">
        <f t="shared" si="3"/>
        <v>200</v>
      </c>
      <c r="E30" s="101">
        <f t="shared" si="4"/>
        <v>-199.66666666666657</v>
      </c>
      <c r="F30" s="98"/>
      <c r="G30" s="104">
        <f t="shared" si="5"/>
        <v>49.916666666666629</v>
      </c>
      <c r="H30" s="104">
        <f t="shared" si="6"/>
        <v>149.74999999999994</v>
      </c>
      <c r="I30" s="98"/>
      <c r="J30" s="104">
        <f t="shared" si="7"/>
        <v>64.916666666666629</v>
      </c>
      <c r="K30" s="104">
        <f t="shared" si="8"/>
        <v>349.74999999999994</v>
      </c>
      <c r="L30" s="105"/>
      <c r="M30" s="106">
        <f t="shared" si="9"/>
        <v>1803644.6666666656</v>
      </c>
      <c r="N30" s="106">
        <f t="shared" si="10"/>
        <v>9717453.9999999981</v>
      </c>
    </row>
    <row r="31" spans="1:14" ht="18.75" x14ac:dyDescent="0.25">
      <c r="A31" s="99">
        <f t="shared" si="11"/>
        <v>6.5199999999999987</v>
      </c>
      <c r="B31" s="88">
        <f t="shared" si="2"/>
        <v>434.66666666666657</v>
      </c>
      <c r="C31" s="100">
        <v>15</v>
      </c>
      <c r="D31" s="100">
        <f t="shared" si="3"/>
        <v>200</v>
      </c>
      <c r="E31" s="101">
        <f t="shared" si="4"/>
        <v>-219.66666666666657</v>
      </c>
      <c r="F31" s="98"/>
      <c r="G31" s="104">
        <f t="shared" si="5"/>
        <v>54.916666666666629</v>
      </c>
      <c r="H31" s="104">
        <f t="shared" si="6"/>
        <v>164.74999999999994</v>
      </c>
      <c r="I31" s="98"/>
      <c r="J31" s="104">
        <f t="shared" si="7"/>
        <v>69.916666666666629</v>
      </c>
      <c r="K31" s="104">
        <f t="shared" si="8"/>
        <v>364.74999999999994</v>
      </c>
      <c r="L31" s="105"/>
      <c r="M31" s="106">
        <f t="shared" si="9"/>
        <v>1942564.6666666656</v>
      </c>
      <c r="N31" s="106">
        <f t="shared" si="10"/>
        <v>10134213.999999998</v>
      </c>
    </row>
    <row r="32" spans="1:14" ht="18.75" x14ac:dyDescent="0.25">
      <c r="A32" s="99">
        <f t="shared" si="11"/>
        <v>6.8199999999999985</v>
      </c>
      <c r="B32" s="88">
        <f t="shared" si="2"/>
        <v>454.66666666666657</v>
      </c>
      <c r="C32" s="100">
        <v>15</v>
      </c>
      <c r="D32" s="100">
        <f t="shared" si="3"/>
        <v>200</v>
      </c>
      <c r="E32" s="101">
        <f t="shared" si="4"/>
        <v>-239.66666666666657</v>
      </c>
      <c r="F32" s="98"/>
      <c r="G32" s="104">
        <f t="shared" si="5"/>
        <v>59.916666666666629</v>
      </c>
      <c r="H32" s="104">
        <f t="shared" si="6"/>
        <v>179.74999999999994</v>
      </c>
      <c r="I32" s="98"/>
      <c r="J32" s="104">
        <f t="shared" si="7"/>
        <v>74.916666666666629</v>
      </c>
      <c r="K32" s="104">
        <f t="shared" si="8"/>
        <v>379.74999999999994</v>
      </c>
      <c r="L32" s="105"/>
      <c r="M32" s="106">
        <f t="shared" si="9"/>
        <v>2081484.6666666656</v>
      </c>
      <c r="N32" s="106">
        <f t="shared" si="10"/>
        <v>10550973.999999998</v>
      </c>
    </row>
    <row r="33" spans="1:14" ht="18.75" x14ac:dyDescent="0.25">
      <c r="A33" s="99">
        <f t="shared" si="11"/>
        <v>7.1199999999999983</v>
      </c>
      <c r="B33" s="88">
        <f t="shared" si="2"/>
        <v>474.66666666666657</v>
      </c>
      <c r="C33" s="100">
        <v>15</v>
      </c>
      <c r="D33" s="100">
        <f t="shared" si="3"/>
        <v>200</v>
      </c>
      <c r="E33" s="101">
        <f t="shared" si="4"/>
        <v>-259.66666666666657</v>
      </c>
      <c r="F33" s="98"/>
      <c r="G33" s="104">
        <f t="shared" si="5"/>
        <v>64.916666666666629</v>
      </c>
      <c r="H33" s="104">
        <f t="shared" si="6"/>
        <v>194.74999999999994</v>
      </c>
      <c r="I33" s="98"/>
      <c r="J33" s="104">
        <f t="shared" si="7"/>
        <v>79.916666666666629</v>
      </c>
      <c r="K33" s="104">
        <f t="shared" si="8"/>
        <v>394.74999999999994</v>
      </c>
      <c r="L33" s="105"/>
      <c r="M33" s="106">
        <f t="shared" si="9"/>
        <v>2220404.6666666656</v>
      </c>
      <c r="N33" s="106">
        <f t="shared" si="10"/>
        <v>10967733.999999998</v>
      </c>
    </row>
    <row r="34" spans="1:14" ht="18.75" x14ac:dyDescent="0.25">
      <c r="A34" s="99">
        <v>7.2249999999999996</v>
      </c>
      <c r="B34" s="88">
        <f t="shared" si="2"/>
        <v>481.66666666666669</v>
      </c>
      <c r="C34" s="100">
        <v>15</v>
      </c>
      <c r="D34" s="100">
        <f t="shared" si="3"/>
        <v>200</v>
      </c>
      <c r="E34" s="101">
        <f t="shared" si="4"/>
        <v>-266.66666666666669</v>
      </c>
      <c r="F34" s="98"/>
      <c r="G34" s="104">
        <f t="shared" si="5"/>
        <v>66.666666666666686</v>
      </c>
      <c r="H34" s="104">
        <f t="shared" si="6"/>
        <v>200</v>
      </c>
      <c r="I34" s="98"/>
      <c r="J34" s="104">
        <f t="shared" si="7"/>
        <v>81.666666666666686</v>
      </c>
      <c r="K34" s="104">
        <f t="shared" si="8"/>
        <v>400</v>
      </c>
      <c r="L34" s="105"/>
      <c r="M34" s="106">
        <f t="shared" si="9"/>
        <v>2269026.666666667</v>
      </c>
      <c r="N34" s="106">
        <f t="shared" si="10"/>
        <v>11113600</v>
      </c>
    </row>
    <row r="35" spans="1:14" ht="18.75" x14ac:dyDescent="0.25">
      <c r="A35" s="99">
        <f t="shared" si="11"/>
        <v>7.5249999999999995</v>
      </c>
      <c r="B35" s="88">
        <f t="shared" si="2"/>
        <v>501.66666666666669</v>
      </c>
      <c r="C35" s="100">
        <v>15</v>
      </c>
      <c r="D35" s="100">
        <f t="shared" si="3"/>
        <v>200</v>
      </c>
      <c r="E35" s="101">
        <f t="shared" si="4"/>
        <v>-286.66666666666669</v>
      </c>
      <c r="F35" s="98"/>
      <c r="G35" s="104">
        <f t="shared" si="5"/>
        <v>86.666666666666686</v>
      </c>
      <c r="H35" s="104">
        <f t="shared" si="6"/>
        <v>200</v>
      </c>
      <c r="I35" s="98"/>
      <c r="J35" s="104">
        <f t="shared" si="7"/>
        <v>101.66666666666669</v>
      </c>
      <c r="K35" s="104">
        <f t="shared" si="8"/>
        <v>400</v>
      </c>
      <c r="L35" s="105"/>
      <c r="M35" s="106">
        <f t="shared" si="9"/>
        <v>2824706.666666667</v>
      </c>
      <c r="N35" s="106">
        <f t="shared" si="10"/>
        <v>11113600</v>
      </c>
    </row>
    <row r="36" spans="1:14" ht="18.75" x14ac:dyDescent="0.25">
      <c r="A36" s="99">
        <f t="shared" si="11"/>
        <v>7.8249999999999993</v>
      </c>
      <c r="B36" s="88">
        <f t="shared" si="2"/>
        <v>521.66666666666663</v>
      </c>
      <c r="C36" s="100">
        <v>15</v>
      </c>
      <c r="D36" s="100">
        <f t="shared" si="3"/>
        <v>200</v>
      </c>
      <c r="E36" s="101">
        <f t="shared" si="4"/>
        <v>-306.66666666666663</v>
      </c>
      <c r="F36" s="98"/>
      <c r="G36" s="104">
        <f t="shared" si="5"/>
        <v>106.66666666666663</v>
      </c>
      <c r="H36" s="104">
        <f t="shared" si="6"/>
        <v>200</v>
      </c>
      <c r="I36" s="98"/>
      <c r="J36" s="104">
        <f t="shared" si="7"/>
        <v>121.66666666666663</v>
      </c>
      <c r="K36" s="104">
        <f t="shared" si="8"/>
        <v>400</v>
      </c>
      <c r="L36" s="105"/>
      <c r="M36" s="106">
        <f t="shared" si="9"/>
        <v>3380386.6666666656</v>
      </c>
      <c r="N36" s="106">
        <f t="shared" si="10"/>
        <v>11113600</v>
      </c>
    </row>
    <row r="45" spans="1:14" ht="49.5" x14ac:dyDescent="0.25">
      <c r="A45" s="142" t="s">
        <v>139</v>
      </c>
      <c r="B45" s="142" t="s">
        <v>140</v>
      </c>
      <c r="C45" s="142" t="s">
        <v>141</v>
      </c>
      <c r="D45" s="142" t="s">
        <v>16</v>
      </c>
      <c r="E45" s="142" t="s">
        <v>142</v>
      </c>
    </row>
    <row r="46" spans="1:14" x14ac:dyDescent="0.25">
      <c r="A46" s="59">
        <f>B46+C46+D46+E46</f>
        <v>800</v>
      </c>
      <c r="B46" s="59">
        <f>B47-20</f>
        <v>785</v>
      </c>
      <c r="C46" s="59">
        <v>15</v>
      </c>
      <c r="D46" s="59">
        <v>0</v>
      </c>
      <c r="E46" s="59">
        <v>0</v>
      </c>
    </row>
    <row r="47" spans="1:14" x14ac:dyDescent="0.25">
      <c r="A47" s="59">
        <f t="shared" ref="A47:A64" si="12">B47+C47+D47+E47</f>
        <v>820</v>
      </c>
      <c r="B47" s="59">
        <f>B48-20</f>
        <v>805</v>
      </c>
      <c r="C47" s="59">
        <v>15</v>
      </c>
      <c r="D47" s="59">
        <v>0</v>
      </c>
      <c r="E47" s="59">
        <v>0</v>
      </c>
    </row>
    <row r="48" spans="1:14" x14ac:dyDescent="0.25">
      <c r="A48" s="59">
        <f t="shared" si="12"/>
        <v>840</v>
      </c>
      <c r="B48" s="59">
        <f>B49-20</f>
        <v>825</v>
      </c>
      <c r="C48" s="59">
        <v>15</v>
      </c>
      <c r="D48" s="59">
        <v>0</v>
      </c>
      <c r="E48" s="59">
        <v>0</v>
      </c>
    </row>
    <row r="49" spans="1:5" x14ac:dyDescent="0.25">
      <c r="A49" s="59">
        <f t="shared" si="12"/>
        <v>860</v>
      </c>
      <c r="B49" s="59">
        <f>B50-20</f>
        <v>845</v>
      </c>
      <c r="C49" s="59">
        <v>15</v>
      </c>
      <c r="D49" s="59">
        <v>0</v>
      </c>
      <c r="E49" s="59">
        <v>0</v>
      </c>
    </row>
    <row r="50" spans="1:5" x14ac:dyDescent="0.25">
      <c r="A50" s="59">
        <f t="shared" si="12"/>
        <v>880</v>
      </c>
      <c r="B50" s="59">
        <f>B51-20</f>
        <v>865</v>
      </c>
      <c r="C50" s="59">
        <v>15</v>
      </c>
      <c r="D50" s="59">
        <v>0</v>
      </c>
      <c r="E50" s="59">
        <v>0</v>
      </c>
    </row>
    <row r="51" spans="1:5" x14ac:dyDescent="0.25">
      <c r="A51" s="59">
        <f t="shared" si="12"/>
        <v>900</v>
      </c>
      <c r="B51" s="59">
        <v>885</v>
      </c>
      <c r="C51" s="59">
        <v>15</v>
      </c>
      <c r="D51" s="59">
        <v>0</v>
      </c>
      <c r="E51" s="59">
        <v>0</v>
      </c>
    </row>
    <row r="52" spans="1:5" x14ac:dyDescent="0.25">
      <c r="A52" s="59">
        <f t="shared" si="12"/>
        <v>920</v>
      </c>
      <c r="B52" s="59">
        <v>885</v>
      </c>
      <c r="C52" s="59">
        <v>15</v>
      </c>
      <c r="D52" s="59">
        <f t="shared" ref="D52:D65" si="13">ROUND(G21,0)</f>
        <v>5</v>
      </c>
      <c r="E52" s="59">
        <f t="shared" ref="E52:E65" si="14">ROUND(H21,0)</f>
        <v>15</v>
      </c>
    </row>
    <row r="53" spans="1:5" x14ac:dyDescent="0.25">
      <c r="A53" s="59">
        <f t="shared" si="12"/>
        <v>940</v>
      </c>
      <c r="B53" s="59">
        <v>885</v>
      </c>
      <c r="C53" s="59">
        <v>15</v>
      </c>
      <c r="D53" s="59">
        <f t="shared" si="13"/>
        <v>10</v>
      </c>
      <c r="E53" s="59">
        <f t="shared" si="14"/>
        <v>30</v>
      </c>
    </row>
    <row r="54" spans="1:5" x14ac:dyDescent="0.25">
      <c r="A54" s="59">
        <f t="shared" si="12"/>
        <v>960</v>
      </c>
      <c r="B54" s="59">
        <v>885</v>
      </c>
      <c r="C54" s="59">
        <v>15</v>
      </c>
      <c r="D54" s="59">
        <f t="shared" si="13"/>
        <v>15</v>
      </c>
      <c r="E54" s="59">
        <f t="shared" si="14"/>
        <v>45</v>
      </c>
    </row>
    <row r="55" spans="1:5" x14ac:dyDescent="0.25">
      <c r="A55" s="59">
        <f t="shared" si="12"/>
        <v>980</v>
      </c>
      <c r="B55" s="59">
        <v>885</v>
      </c>
      <c r="C55" s="59">
        <v>15</v>
      </c>
      <c r="D55" s="59">
        <f t="shared" si="13"/>
        <v>20</v>
      </c>
      <c r="E55" s="59">
        <f t="shared" si="14"/>
        <v>60</v>
      </c>
    </row>
    <row r="56" spans="1:5" x14ac:dyDescent="0.25">
      <c r="A56" s="59">
        <f t="shared" si="12"/>
        <v>1000</v>
      </c>
      <c r="B56" s="59">
        <v>885</v>
      </c>
      <c r="C56" s="59">
        <v>15</v>
      </c>
      <c r="D56" s="59">
        <f t="shared" si="13"/>
        <v>25</v>
      </c>
      <c r="E56" s="59">
        <f t="shared" si="14"/>
        <v>75</v>
      </c>
    </row>
    <row r="57" spans="1:5" x14ac:dyDescent="0.25">
      <c r="A57" s="59">
        <f t="shared" si="12"/>
        <v>1020</v>
      </c>
      <c r="B57" s="59">
        <v>885</v>
      </c>
      <c r="C57" s="59">
        <v>15</v>
      </c>
      <c r="D57" s="59">
        <f t="shared" si="13"/>
        <v>30</v>
      </c>
      <c r="E57" s="59">
        <f t="shared" si="14"/>
        <v>90</v>
      </c>
    </row>
    <row r="58" spans="1:5" x14ac:dyDescent="0.25">
      <c r="A58" s="59">
        <f t="shared" si="12"/>
        <v>1040</v>
      </c>
      <c r="B58" s="59">
        <v>885</v>
      </c>
      <c r="C58" s="59">
        <v>15</v>
      </c>
      <c r="D58" s="59">
        <f t="shared" si="13"/>
        <v>35</v>
      </c>
      <c r="E58" s="59">
        <f t="shared" si="14"/>
        <v>105</v>
      </c>
    </row>
    <row r="59" spans="1:5" x14ac:dyDescent="0.25">
      <c r="A59" s="59">
        <f t="shared" si="12"/>
        <v>1060</v>
      </c>
      <c r="B59" s="59">
        <v>885</v>
      </c>
      <c r="C59" s="59">
        <v>15</v>
      </c>
      <c r="D59" s="59">
        <f t="shared" si="13"/>
        <v>40</v>
      </c>
      <c r="E59" s="59">
        <f t="shared" si="14"/>
        <v>120</v>
      </c>
    </row>
    <row r="60" spans="1:5" x14ac:dyDescent="0.25">
      <c r="A60" s="59">
        <f t="shared" si="12"/>
        <v>1080</v>
      </c>
      <c r="B60" s="59">
        <v>885</v>
      </c>
      <c r="C60" s="59">
        <v>15</v>
      </c>
      <c r="D60" s="59">
        <f t="shared" si="13"/>
        <v>45</v>
      </c>
      <c r="E60" s="59">
        <f t="shared" si="14"/>
        <v>135</v>
      </c>
    </row>
    <row r="61" spans="1:5" x14ac:dyDescent="0.25">
      <c r="A61" s="59">
        <f t="shared" si="12"/>
        <v>1100</v>
      </c>
      <c r="B61" s="59">
        <v>885</v>
      </c>
      <c r="C61" s="59">
        <v>15</v>
      </c>
      <c r="D61" s="59">
        <f t="shared" si="13"/>
        <v>50</v>
      </c>
      <c r="E61" s="59">
        <f t="shared" si="14"/>
        <v>150</v>
      </c>
    </row>
    <row r="62" spans="1:5" x14ac:dyDescent="0.25">
      <c r="A62" s="59">
        <f t="shared" si="12"/>
        <v>1120</v>
      </c>
      <c r="B62" s="59">
        <v>885</v>
      </c>
      <c r="C62" s="59">
        <v>15</v>
      </c>
      <c r="D62" s="59">
        <f t="shared" si="13"/>
        <v>55</v>
      </c>
      <c r="E62" s="59">
        <f t="shared" si="14"/>
        <v>165</v>
      </c>
    </row>
    <row r="63" spans="1:5" x14ac:dyDescent="0.25">
      <c r="A63" s="59">
        <f t="shared" si="12"/>
        <v>1140</v>
      </c>
      <c r="B63" s="59">
        <v>885</v>
      </c>
      <c r="C63" s="59">
        <v>15</v>
      </c>
      <c r="D63" s="59">
        <f t="shared" si="13"/>
        <v>60</v>
      </c>
      <c r="E63" s="59">
        <f t="shared" si="14"/>
        <v>180</v>
      </c>
    </row>
    <row r="64" spans="1:5" x14ac:dyDescent="0.25">
      <c r="A64" s="59">
        <f t="shared" si="12"/>
        <v>1160</v>
      </c>
      <c r="B64" s="59">
        <v>885</v>
      </c>
      <c r="C64" s="59">
        <v>15</v>
      </c>
      <c r="D64" s="59">
        <f t="shared" si="13"/>
        <v>65</v>
      </c>
      <c r="E64" s="59">
        <f t="shared" si="14"/>
        <v>195</v>
      </c>
    </row>
    <row r="65" spans="1:5" x14ac:dyDescent="0.25">
      <c r="A65" s="59">
        <f>B65+C65+D65+E65</f>
        <v>1167</v>
      </c>
      <c r="B65" s="59">
        <v>885</v>
      </c>
      <c r="C65" s="59">
        <v>15</v>
      </c>
      <c r="D65" s="59">
        <f t="shared" si="13"/>
        <v>67</v>
      </c>
      <c r="E65" s="59">
        <f t="shared" si="14"/>
        <v>200</v>
      </c>
    </row>
  </sheetData>
  <mergeCells count="3">
    <mergeCell ref="G16:H16"/>
    <mergeCell ref="J16:K16"/>
    <mergeCell ref="M16:N16"/>
  </mergeCells>
  <conditionalFormatting sqref="E18:E36">
    <cfRule type="cellIs" dxfId="1" priority="3" operator="greaterThanOrEqual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paperSize="9" scale="7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FA50EB4A43684FBBB574913A8F3DC4" ma:contentTypeVersion="9" ma:contentTypeDescription="Crear nuevo documento." ma:contentTypeScope="" ma:versionID="58be501113884938469a706dfcca3c2e">
  <xsd:schema xmlns:xsd="http://www.w3.org/2001/XMLSchema" xmlns:xs="http://www.w3.org/2001/XMLSchema" xmlns:p="http://schemas.microsoft.com/office/2006/metadata/properties" xmlns:ns2="59d961ae-a594-498a-b299-5defc72b0f68" xmlns:ns3="ac804813-76da-4185-a7db-8dbcb297b506" targetNamespace="http://schemas.microsoft.com/office/2006/metadata/properties" ma:root="true" ma:fieldsID="bb0b9f64f9bc72050d9d38dd38327e15" ns2:_="" ns3:_="">
    <xsd:import namespace="59d961ae-a594-498a-b299-5defc72b0f68"/>
    <xsd:import namespace="ac804813-76da-4185-a7db-8dbcb297b5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961ae-a594-498a-b299-5defc72b0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804813-76da-4185-a7db-8dbcb297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431FD0-99A6-48C2-9834-7E1D2E6505B5}"/>
</file>

<file path=customXml/itemProps2.xml><?xml version="1.0" encoding="utf-8"?>
<ds:datastoreItem xmlns:ds="http://schemas.openxmlformats.org/officeDocument/2006/customXml" ds:itemID="{C9C995F1-178E-48DE-80AE-13E4DE49CBE0}"/>
</file>

<file path=customXml/itemProps3.xml><?xml version="1.0" encoding="utf-8"?>
<ds:datastoreItem xmlns:ds="http://schemas.openxmlformats.org/officeDocument/2006/customXml" ds:itemID="{DB94ABD7-41EF-45F1-B150-832E9310DB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Premios al ahorro (3)</vt:lpstr>
      <vt:lpstr>Premios al ahorro</vt:lpstr>
      <vt:lpstr>Premios al ahorro (2)</vt:lpstr>
      <vt:lpstr>Coesfuerzo suelo v.01</vt:lpstr>
      <vt:lpstr>Serie subsidio y ahorro</vt:lpstr>
      <vt:lpstr>Hoja3</vt:lpstr>
      <vt:lpstr>Coesfuerzo suelo v.02 (3)</vt:lpstr>
      <vt:lpstr>Coesfuerzo suelo v.02</vt:lpstr>
      <vt:lpstr>Coesfuerzo suelo v.02 (2)</vt:lpstr>
      <vt:lpstr>Hoja2</vt:lpstr>
      <vt:lpstr>Hoja1</vt:lpstr>
      <vt:lpstr>Propuesta AVC</vt:lpstr>
      <vt:lpstr>'Coesfuerzo suelo v.01'!Área_de_impresión</vt:lpstr>
      <vt:lpstr>'Coesfuerzo suelo v.02'!Área_de_impresión</vt:lpstr>
      <vt:lpstr>'Coesfuerzo suelo v.02 (2)'!Área_de_impresión</vt:lpstr>
      <vt:lpstr>'Coesfuerzo suelo v.02 (3)'!Área_de_impresión</vt:lpstr>
      <vt:lpstr>'Premios al ahorro (2)'!Área_de_impresión</vt:lpstr>
      <vt:lpstr>'Serie subsidio y ahorro'!Área_de_impresión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Araya Salazar</dc:creator>
  <cp:keywords/>
  <dc:description/>
  <cp:lastModifiedBy>Andrea Villarzu Gallo</cp:lastModifiedBy>
  <cp:revision/>
  <dcterms:created xsi:type="dcterms:W3CDTF">2018-06-14T22:15:12Z</dcterms:created>
  <dcterms:modified xsi:type="dcterms:W3CDTF">2021-11-22T14:32:17Z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0x01010005FA50EB4A43684FBBB574913A8F3DC4</vt:lpwstr>
  </property>
</Properties>
</file>