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v\Documents\"/>
    </mc:Choice>
  </mc:AlternateContent>
  <workbookProtection workbookAlgorithmName="SHA-512" workbookHashValue="tHomJDMBrlLjvwrk85RUDF65sQEGppu/tDV4xZ24QhWKgB26fXthNEXzVGVRRg2/e698U81HLbJL5uO1hii0MA==" workbookSaltValue="2amHeLvB7BTxmiGr5NBWRw==" workbookSpinCount="100000" lockStructure="1"/>
  <bookViews>
    <workbookView xWindow="-120" yWindow="-120" windowWidth="29040" windowHeight="15840" tabRatio="540"/>
  </bookViews>
  <sheets>
    <sheet name="Serie subsidio y ahorro" sheetId="19" r:id="rId1"/>
    <sheet name="Hoja3" sheetId="20" state="hidden" r:id="rId2"/>
  </sheets>
  <definedNames>
    <definedName name="_xlnm.Print_Area" localSheetId="0">'Serie subsidio y ahorro'!$A$7:$I$13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20" l="1"/>
  <c r="B2" i="20" s="1"/>
  <c r="A43" i="19" l="1"/>
  <c r="D43" i="19"/>
  <c r="N43" i="19" s="1"/>
  <c r="A44" i="19"/>
  <c r="D44" i="19"/>
  <c r="N44" i="19" s="1"/>
  <c r="A45" i="19"/>
  <c r="D45" i="19"/>
  <c r="A46" i="19"/>
  <c r="D46" i="19"/>
  <c r="N46" i="19" s="1"/>
  <c r="B35" i="19"/>
  <c r="B43" i="19" s="1"/>
  <c r="D35" i="19"/>
  <c r="N35" i="19" s="1"/>
  <c r="B36" i="19"/>
  <c r="B44" i="19" s="1"/>
  <c r="D36" i="19"/>
  <c r="N36" i="19" s="1"/>
  <c r="B37" i="19"/>
  <c r="B45" i="19" s="1"/>
  <c r="D37" i="19"/>
  <c r="B38" i="19"/>
  <c r="D38" i="19"/>
  <c r="N38" i="19" s="1"/>
  <c r="A39" i="19"/>
  <c r="A40" i="19"/>
  <c r="A41" i="19"/>
  <c r="A42" i="19"/>
  <c r="E43" i="19" l="1"/>
  <c r="G43" i="19" s="1"/>
  <c r="I43" i="19" s="1"/>
  <c r="K43" i="19" s="1"/>
  <c r="O46" i="19"/>
  <c r="Q46" i="19" s="1"/>
  <c r="P46" i="19" s="1"/>
  <c r="R46" i="19" s="1"/>
  <c r="T46" i="19" s="1"/>
  <c r="O35" i="19"/>
  <c r="Q35" i="19" s="1"/>
  <c r="S35" i="19" s="1"/>
  <c r="U35" i="19" s="1"/>
  <c r="E38" i="19"/>
  <c r="G38" i="19" s="1"/>
  <c r="F38" i="19" s="1"/>
  <c r="H38" i="19" s="1"/>
  <c r="J38" i="19" s="1"/>
  <c r="E36" i="19"/>
  <c r="G36" i="19" s="1"/>
  <c r="F36" i="19" s="1"/>
  <c r="H36" i="19" s="1"/>
  <c r="J36" i="19" s="1"/>
  <c r="O44" i="19"/>
  <c r="Q44" i="19" s="1"/>
  <c r="P44" i="19" s="1"/>
  <c r="R44" i="19" s="1"/>
  <c r="T44" i="19" s="1"/>
  <c r="O43" i="19"/>
  <c r="Q43" i="19" s="1"/>
  <c r="S43" i="19" s="1"/>
  <c r="U43" i="19" s="1"/>
  <c r="O36" i="19"/>
  <c r="Q36" i="19" s="1"/>
  <c r="P36" i="19" s="1"/>
  <c r="R36" i="19" s="1"/>
  <c r="T36" i="19" s="1"/>
  <c r="E37" i="19"/>
  <c r="G37" i="19" s="1"/>
  <c r="F37" i="19" s="1"/>
  <c r="H37" i="19" s="1"/>
  <c r="J37" i="19" s="1"/>
  <c r="E45" i="19"/>
  <c r="G45" i="19" s="1"/>
  <c r="I45" i="19" s="1"/>
  <c r="K45" i="19" s="1"/>
  <c r="E35" i="19"/>
  <c r="G35" i="19" s="1"/>
  <c r="I35" i="19" s="1"/>
  <c r="K35" i="19" s="1"/>
  <c r="E46" i="19"/>
  <c r="G46" i="19" s="1"/>
  <c r="F46" i="19" s="1"/>
  <c r="H46" i="19" s="1"/>
  <c r="J46" i="19" s="1"/>
  <c r="N45" i="19"/>
  <c r="O45" i="19" s="1"/>
  <c r="Q45" i="19" s="1"/>
  <c r="S45" i="19" s="1"/>
  <c r="U45" i="19" s="1"/>
  <c r="B46" i="19"/>
  <c r="N37" i="19"/>
  <c r="O37" i="19" s="1"/>
  <c r="Q37" i="19" s="1"/>
  <c r="P37" i="19" s="1"/>
  <c r="R37" i="19" s="1"/>
  <c r="T37" i="19" s="1"/>
  <c r="E44" i="19"/>
  <c r="G44" i="19" s="1"/>
  <c r="I44" i="19" s="1"/>
  <c r="K44" i="19" s="1"/>
  <c r="O38" i="19"/>
  <c r="Q38" i="19" s="1"/>
  <c r="B31" i="19"/>
  <c r="B39" i="19" s="1"/>
  <c r="D31" i="19"/>
  <c r="N31" i="19" s="1"/>
  <c r="D39" i="19"/>
  <c r="B32" i="19"/>
  <c r="B40" i="19" s="1"/>
  <c r="D32" i="19"/>
  <c r="D40" i="19"/>
  <c r="B33" i="19"/>
  <c r="B41" i="19" s="1"/>
  <c r="D33" i="19"/>
  <c r="D41" i="19"/>
  <c r="B34" i="19"/>
  <c r="B42" i="19" s="1"/>
  <c r="D34" i="19"/>
  <c r="D42" i="19"/>
  <c r="B29" i="19"/>
  <c r="D29" i="19"/>
  <c r="B30" i="19"/>
  <c r="D30" i="19"/>
  <c r="N30" i="19" s="1"/>
  <c r="B18" i="19"/>
  <c r="D18" i="19"/>
  <c r="N18" i="19" s="1"/>
  <c r="B19" i="19"/>
  <c r="D19" i="19"/>
  <c r="N19" i="19" s="1"/>
  <c r="B20" i="19"/>
  <c r="D20" i="19"/>
  <c r="N20" i="19" s="1"/>
  <c r="B21" i="19"/>
  <c r="D21" i="19"/>
  <c r="N21" i="19" s="1"/>
  <c r="B22" i="19"/>
  <c r="D22" i="19"/>
  <c r="N22" i="19" s="1"/>
  <c r="B23" i="19"/>
  <c r="D23" i="19"/>
  <c r="N23" i="19" s="1"/>
  <c r="B24" i="19"/>
  <c r="D24" i="19"/>
  <c r="N24" i="19" s="1"/>
  <c r="B25" i="19"/>
  <c r="D25" i="19"/>
  <c r="N25" i="19" s="1"/>
  <c r="B26" i="19"/>
  <c r="D26" i="19"/>
  <c r="N26" i="19" s="1"/>
  <c r="B27" i="19"/>
  <c r="D27" i="19"/>
  <c r="N27" i="19" s="1"/>
  <c r="B28" i="19"/>
  <c r="D28" i="19"/>
  <c r="N28" i="19" s="1"/>
  <c r="D17" i="19"/>
  <c r="N17" i="19" s="1"/>
  <c r="D16" i="19"/>
  <c r="B17" i="19"/>
  <c r="B16" i="19"/>
  <c r="P35" i="19" l="1"/>
  <c r="R35" i="19" s="1"/>
  <c r="T35" i="19" s="1"/>
  <c r="F45" i="19"/>
  <c r="H45" i="19" s="1"/>
  <c r="J45" i="19" s="1"/>
  <c r="F43" i="19"/>
  <c r="H43" i="19" s="1"/>
  <c r="J43" i="19" s="1"/>
  <c r="P43" i="19"/>
  <c r="R43" i="19" s="1"/>
  <c r="T43" i="19" s="1"/>
  <c r="I38" i="19"/>
  <c r="K38" i="19" s="1"/>
  <c r="P45" i="19"/>
  <c r="R45" i="19" s="1"/>
  <c r="T45" i="19" s="1"/>
  <c r="S36" i="19"/>
  <c r="U36" i="19" s="1"/>
  <c r="I46" i="19"/>
  <c r="K46" i="19" s="1"/>
  <c r="F44" i="19"/>
  <c r="H44" i="19" s="1"/>
  <c r="J44" i="19" s="1"/>
  <c r="S46" i="19"/>
  <c r="U46" i="19" s="1"/>
  <c r="I37" i="19"/>
  <c r="K37" i="19" s="1"/>
  <c r="I36" i="19"/>
  <c r="K36" i="19" s="1"/>
  <c r="F35" i="19"/>
  <c r="H35" i="19" s="1"/>
  <c r="J35" i="19" s="1"/>
  <c r="S37" i="19"/>
  <c r="U37" i="19" s="1"/>
  <c r="S44" i="19"/>
  <c r="U44" i="19" s="1"/>
  <c r="S38" i="19"/>
  <c r="U38" i="19" s="1"/>
  <c r="P38" i="19"/>
  <c r="R38" i="19" s="1"/>
  <c r="T38" i="19" s="1"/>
  <c r="E16" i="19"/>
  <c r="E17" i="19"/>
  <c r="G17" i="19" s="1"/>
  <c r="F17" i="19" s="1"/>
  <c r="H17" i="19" s="1"/>
  <c r="J17" i="19" s="1"/>
  <c r="O17" i="19"/>
  <c r="E20" i="19"/>
  <c r="G20" i="19" s="1"/>
  <c r="F20" i="19" s="1"/>
  <c r="H20" i="19" s="1"/>
  <c r="J20" i="19" s="1"/>
  <c r="O20" i="19"/>
  <c r="E32" i="19"/>
  <c r="G32" i="19" s="1"/>
  <c r="F32" i="19" s="1"/>
  <c r="H32" i="19" s="1"/>
  <c r="J32" i="19" s="1"/>
  <c r="E25" i="19"/>
  <c r="G25" i="19" s="1"/>
  <c r="F25" i="19" s="1"/>
  <c r="H25" i="19" s="1"/>
  <c r="J25" i="19" s="1"/>
  <c r="O25" i="19"/>
  <c r="O30" i="19"/>
  <c r="Q30" i="19" s="1"/>
  <c r="E30" i="19"/>
  <c r="G30" i="19" s="1"/>
  <c r="I30" i="19" s="1"/>
  <c r="K30" i="19" s="1"/>
  <c r="O22" i="19"/>
  <c r="Q22" i="19" s="1"/>
  <c r="P22" i="19" s="1"/>
  <c r="R22" i="19" s="1"/>
  <c r="T22" i="19" s="1"/>
  <c r="E22" i="19"/>
  <c r="G22" i="19" s="1"/>
  <c r="F22" i="19" s="1"/>
  <c r="H22" i="19" s="1"/>
  <c r="J22" i="19" s="1"/>
  <c r="E34" i="19"/>
  <c r="G34" i="19" s="1"/>
  <c r="E23" i="19"/>
  <c r="G23" i="19" s="1"/>
  <c r="F23" i="19" s="1"/>
  <c r="H23" i="19" s="1"/>
  <c r="J23" i="19" s="1"/>
  <c r="O23" i="19"/>
  <c r="E27" i="19"/>
  <c r="G27" i="19" s="1"/>
  <c r="I27" i="19" s="1"/>
  <c r="K27" i="19" s="1"/>
  <c r="O27" i="19"/>
  <c r="Q27" i="19" s="1"/>
  <c r="E19" i="19"/>
  <c r="G19" i="19" s="1"/>
  <c r="F19" i="19" s="1"/>
  <c r="H19" i="19" s="1"/>
  <c r="J19" i="19" s="1"/>
  <c r="O19" i="19"/>
  <c r="Q19" i="19" s="1"/>
  <c r="E31" i="19"/>
  <c r="G31" i="19" s="1"/>
  <c r="I31" i="19" s="1"/>
  <c r="K31" i="19" s="1"/>
  <c r="O31" i="19"/>
  <c r="E28" i="19"/>
  <c r="G28" i="19" s="1"/>
  <c r="F28" i="19" s="1"/>
  <c r="H28" i="19" s="1"/>
  <c r="J28" i="19" s="1"/>
  <c r="O28" i="19"/>
  <c r="O24" i="19"/>
  <c r="Q24" i="19" s="1"/>
  <c r="P24" i="19" s="1"/>
  <c r="R24" i="19" s="1"/>
  <c r="T24" i="19" s="1"/>
  <c r="E24" i="19"/>
  <c r="G24" i="19" s="1"/>
  <c r="F24" i="19" s="1"/>
  <c r="H24" i="19" s="1"/>
  <c r="J24" i="19" s="1"/>
  <c r="E29" i="19"/>
  <c r="G29" i="19" s="1"/>
  <c r="E21" i="19"/>
  <c r="G21" i="19" s="1"/>
  <c r="O21" i="19"/>
  <c r="Q21" i="19" s="1"/>
  <c r="S21" i="19" s="1"/>
  <c r="U21" i="19" s="1"/>
  <c r="E33" i="19"/>
  <c r="G33" i="19" s="1"/>
  <c r="E26" i="19"/>
  <c r="G26" i="19" s="1"/>
  <c r="O26" i="19"/>
  <c r="E18" i="19"/>
  <c r="G18" i="19" s="1"/>
  <c r="F18" i="19" s="1"/>
  <c r="H18" i="19" s="1"/>
  <c r="J18" i="19" s="1"/>
  <c r="O18" i="19"/>
  <c r="Q18" i="19" s="1"/>
  <c r="E40" i="19"/>
  <c r="G40" i="19" s="1"/>
  <c r="F40" i="19" s="1"/>
  <c r="H40" i="19" s="1"/>
  <c r="J40" i="19" s="1"/>
  <c r="N39" i="19"/>
  <c r="O39" i="19" s="1"/>
  <c r="Q39" i="19" s="1"/>
  <c r="E39" i="19"/>
  <c r="G39" i="19" s="1"/>
  <c r="F39" i="19" s="1"/>
  <c r="H39" i="19" s="1"/>
  <c r="J39" i="19" s="1"/>
  <c r="E42" i="19"/>
  <c r="G42" i="19" s="1"/>
  <c r="N41" i="19"/>
  <c r="O41" i="19" s="1"/>
  <c r="Q41" i="19" s="1"/>
  <c r="E41" i="19"/>
  <c r="G41" i="19" s="1"/>
  <c r="F41" i="19" s="1"/>
  <c r="H41" i="19" s="1"/>
  <c r="J41" i="19" s="1"/>
  <c r="N34" i="19"/>
  <c r="O34" i="19" s="1"/>
  <c r="N29" i="19"/>
  <c r="O29" i="19" s="1"/>
  <c r="N33" i="19"/>
  <c r="O33" i="19" s="1"/>
  <c r="N40" i="19"/>
  <c r="O40" i="19" s="1"/>
  <c r="Q40" i="19" s="1"/>
  <c r="N32" i="19"/>
  <c r="O32" i="19" s="1"/>
  <c r="N42" i="19"/>
  <c r="O42" i="19" s="1"/>
  <c r="Q42" i="19" s="1"/>
  <c r="N16" i="19"/>
  <c r="O16" i="19" s="1"/>
  <c r="Q31" i="19" l="1"/>
  <c r="P31" i="19" s="1"/>
  <c r="R31" i="19" s="1"/>
  <c r="T31" i="19" s="1"/>
  <c r="I29" i="19"/>
  <c r="K29" i="19" s="1"/>
  <c r="F29" i="19"/>
  <c r="H29" i="19" s="1"/>
  <c r="J29" i="19" s="1"/>
  <c r="F34" i="19"/>
  <c r="H34" i="19" s="1"/>
  <c r="J34" i="19" s="1"/>
  <c r="I34" i="19"/>
  <c r="K34" i="19" s="1"/>
  <c r="F33" i="19"/>
  <c r="H33" i="19" s="1"/>
  <c r="J33" i="19" s="1"/>
  <c r="I33" i="19"/>
  <c r="K33" i="19" s="1"/>
  <c r="F21" i="19"/>
  <c r="H21" i="19" s="1"/>
  <c r="J21" i="19" s="1"/>
  <c r="I21" i="19"/>
  <c r="K21" i="19" s="1"/>
  <c r="Q29" i="19"/>
  <c r="S29" i="19" s="1"/>
  <c r="U29" i="19" s="1"/>
  <c r="F42" i="19"/>
  <c r="H42" i="19" s="1"/>
  <c r="J42" i="19" s="1"/>
  <c r="I42" i="19"/>
  <c r="K42" i="19" s="1"/>
  <c r="I41" i="19"/>
  <c r="K41" i="19" s="1"/>
  <c r="I18" i="19"/>
  <c r="K18" i="19" s="1"/>
  <c r="I39" i="19"/>
  <c r="K39" i="19" s="1"/>
  <c r="F30" i="19"/>
  <c r="H30" i="19" s="1"/>
  <c r="J30" i="19" s="1"/>
  <c r="F27" i="19"/>
  <c r="H27" i="19" s="1"/>
  <c r="J27" i="19" s="1"/>
  <c r="I25" i="19"/>
  <c r="K25" i="19" s="1"/>
  <c r="P21" i="19"/>
  <c r="R21" i="19" s="1"/>
  <c r="T21" i="19" s="1"/>
  <c r="I24" i="19"/>
  <c r="K24" i="19" s="1"/>
  <c r="I22" i="19"/>
  <c r="K22" i="19" s="1"/>
  <c r="S24" i="19"/>
  <c r="U24" i="19" s="1"/>
  <c r="I19" i="19"/>
  <c r="K19" i="19" s="1"/>
  <c r="S22" i="19"/>
  <c r="U22" i="19" s="1"/>
  <c r="F31" i="19"/>
  <c r="H31" i="19" s="1"/>
  <c r="J31" i="19" s="1"/>
  <c r="I23" i="19"/>
  <c r="K23" i="19" s="1"/>
  <c r="I32" i="19"/>
  <c r="K32" i="19" s="1"/>
  <c r="I40" i="19"/>
  <c r="K40" i="19" s="1"/>
  <c r="P39" i="19"/>
  <c r="R39" i="19" s="1"/>
  <c r="T39" i="19" s="1"/>
  <c r="S39" i="19"/>
  <c r="U39" i="19" s="1"/>
  <c r="P30" i="19"/>
  <c r="R30" i="19" s="1"/>
  <c r="T30" i="19" s="1"/>
  <c r="S30" i="19"/>
  <c r="U30" i="19" s="1"/>
  <c r="Q20" i="19"/>
  <c r="Q28" i="19"/>
  <c r="P27" i="19"/>
  <c r="R27" i="19" s="1"/>
  <c r="T27" i="19" s="1"/>
  <c r="S27" i="19"/>
  <c r="U27" i="19" s="1"/>
  <c r="Q26" i="19"/>
  <c r="Q25" i="19"/>
  <c r="I28" i="19"/>
  <c r="K28" i="19" s="1"/>
  <c r="P19" i="19"/>
  <c r="R19" i="19" s="1"/>
  <c r="T19" i="19" s="1"/>
  <c r="S19" i="19"/>
  <c r="U19" i="19" s="1"/>
  <c r="F26" i="19"/>
  <c r="H26" i="19" s="1"/>
  <c r="J26" i="19" s="1"/>
  <c r="I26" i="19"/>
  <c r="K26" i="19" s="1"/>
  <c r="P18" i="19"/>
  <c r="R18" i="19" s="1"/>
  <c r="T18" i="19" s="1"/>
  <c r="S18" i="19"/>
  <c r="U18" i="19" s="1"/>
  <c r="Q23" i="19"/>
  <c r="I20" i="19"/>
  <c r="K20" i="19" s="1"/>
  <c r="I17" i="19"/>
  <c r="K17" i="19" s="1"/>
  <c r="Q17" i="19"/>
  <c r="G16" i="19"/>
  <c r="F16" i="19" s="1"/>
  <c r="H16" i="19" s="1"/>
  <c r="J16" i="19" s="1"/>
  <c r="Q16" i="19"/>
  <c r="P16" i="19" s="1"/>
  <c r="R16" i="19" s="1"/>
  <c r="S31" i="19" l="1"/>
  <c r="U31" i="19" s="1"/>
  <c r="P29" i="19"/>
  <c r="R29" i="19" s="1"/>
  <c r="T29" i="19" s="1"/>
  <c r="Q33" i="19"/>
  <c r="Q32" i="19"/>
  <c r="Q34" i="19"/>
  <c r="S42" i="19"/>
  <c r="U42" i="19" s="1"/>
  <c r="P26" i="19"/>
  <c r="R26" i="19" s="1"/>
  <c r="T26" i="19" s="1"/>
  <c r="S26" i="19"/>
  <c r="U26" i="19" s="1"/>
  <c r="P20" i="19"/>
  <c r="R20" i="19" s="1"/>
  <c r="T20" i="19" s="1"/>
  <c r="S20" i="19"/>
  <c r="U20" i="19" s="1"/>
  <c r="P25" i="19"/>
  <c r="R25" i="19" s="1"/>
  <c r="T25" i="19" s="1"/>
  <c r="S25" i="19"/>
  <c r="U25" i="19" s="1"/>
  <c r="P23" i="19"/>
  <c r="R23" i="19" s="1"/>
  <c r="T23" i="19" s="1"/>
  <c r="S23" i="19"/>
  <c r="U23" i="19" s="1"/>
  <c r="P28" i="19"/>
  <c r="R28" i="19" s="1"/>
  <c r="T28" i="19" s="1"/>
  <c r="S28" i="19"/>
  <c r="U28" i="19" s="1"/>
  <c r="P17" i="19"/>
  <c r="R17" i="19" s="1"/>
  <c r="T17" i="19" s="1"/>
  <c r="S17" i="19"/>
  <c r="U17" i="19" s="1"/>
  <c r="I16" i="19"/>
  <c r="K16" i="19" s="1"/>
  <c r="T16" i="19"/>
  <c r="S16" i="19"/>
  <c r="P41" i="19" l="1"/>
  <c r="R41" i="19" s="1"/>
  <c r="T41" i="19" s="1"/>
  <c r="S41" i="19"/>
  <c r="U41" i="19" s="1"/>
  <c r="P40" i="19"/>
  <c r="R40" i="19" s="1"/>
  <c r="T40" i="19" s="1"/>
  <c r="S40" i="19"/>
  <c r="U40" i="19" s="1"/>
  <c r="P42" i="19"/>
  <c r="R42" i="19" s="1"/>
  <c r="T42" i="19" s="1"/>
  <c r="P32" i="19"/>
  <c r="R32" i="19" s="1"/>
  <c r="T32" i="19" s="1"/>
  <c r="S32" i="19"/>
  <c r="U32" i="19" s="1"/>
  <c r="P34" i="19"/>
  <c r="R34" i="19" s="1"/>
  <c r="T34" i="19" s="1"/>
  <c r="S34" i="19"/>
  <c r="U34" i="19" s="1"/>
  <c r="P33" i="19"/>
  <c r="R33" i="19" s="1"/>
  <c r="T33" i="19" s="1"/>
  <c r="S33" i="19"/>
  <c r="U33" i="19" s="1"/>
  <c r="U16" i="19"/>
</calcChain>
</file>

<file path=xl/sharedStrings.xml><?xml version="1.0" encoding="utf-8"?>
<sst xmlns="http://schemas.openxmlformats.org/spreadsheetml/2006/main" count="47" uniqueCount="36">
  <si>
    <t>N° de viviendas</t>
  </si>
  <si>
    <t>Densidad (viv/ha)</t>
  </si>
  <si>
    <t>Superficie terreno m2</t>
  </si>
  <si>
    <t>Superficie terreno has</t>
  </si>
  <si>
    <t>Valor terreno UF/m2</t>
  </si>
  <si>
    <t>Ahorro mínimo (UF)</t>
  </si>
  <si>
    <t>TOTAL</t>
  </si>
  <si>
    <t>Subsidio inicial (UF)</t>
  </si>
  <si>
    <t>Valor terreno por familia (UF)</t>
  </si>
  <si>
    <t>Saldo por familia precio terreno (UF)</t>
  </si>
  <si>
    <t>TOTAL SUBSIDIO SUELO (UF)</t>
  </si>
  <si>
    <t>TOTAL SUBSIDIO SUELO ($)</t>
  </si>
  <si>
    <t>Coesfuerzo ahorro (UF)</t>
  </si>
  <si>
    <t>TOTAL AHORRO FAMILIA (UF)</t>
  </si>
  <si>
    <t>Subsidio inicial</t>
  </si>
  <si>
    <t>Coesfuerzo</t>
  </si>
  <si>
    <t>Sobre 40% RSH</t>
  </si>
  <si>
    <t>Hasta 40% RSH</t>
  </si>
  <si>
    <t>Parámetros</t>
  </si>
  <si>
    <t>Valor UF Junio 2019</t>
  </si>
  <si>
    <t>Simulación subsidio adquisición terreno</t>
  </si>
  <si>
    <t>Tope Subsidio adicional</t>
  </si>
  <si>
    <t>Cobertura Subsidio adicional</t>
  </si>
  <si>
    <t>Familias hasta el 40%</t>
  </si>
  <si>
    <t>Familias sobre el 40%</t>
  </si>
  <si>
    <t>Subsidio adicional (UF) sobre 40% RSH dentro AV</t>
  </si>
  <si>
    <t>Subsidio adicional (UF) hasta 40% RSH dentro AV</t>
  </si>
  <si>
    <t>TOTAL AHORRO FAMILIA HASTA 40% RSH ($)</t>
  </si>
  <si>
    <t>TOTAL AHORRO FAMILIA SOBRE 40% RSH ($)</t>
  </si>
  <si>
    <t>Modelo A</t>
  </si>
  <si>
    <t>Modelo B</t>
  </si>
  <si>
    <t>Instrucciones:</t>
  </si>
  <si>
    <t>1. Introducir valores en celdas amarillas.
2. Resultados de ahorro mínimo, adicional y subsidio adquisición de suelo aparecerán abajo según valor UF/m2 del terreno en cuestión.
3. Este simulador es sólo de orientación, no aplica como validador formal del cálculo, el que deberpa realizar la Entidad Pastrocinante conforme a la resolución que norma el llamado, y que será evaluado por SERVIU al postular.</t>
  </si>
  <si>
    <t>Simulador subsidio adquisición suelo y ahorro - Llamado para Cooperativas Cerradas de Vivienda con proyectos de Construcción en Nuevos Terrenos</t>
  </si>
  <si>
    <t>Res. Ex. N° 1.266, (V. y U.), de fecha 20 de agosto de 2020</t>
  </si>
  <si>
    <t>Regiones de Tarapacá, Valparaíso y Metropolitana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</si>
</sst>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$&quot;* #,##0_ ;_ &quot;$&quot;* \-#,##0_ ;_ &quot;$&quot;* &quot;-&quot;_ ;_ @_ "/>
    <numFmt numFmtId="164" formatCode="_ &quot;$&quot;* #,##0.00_ ;_ &quot;$&quot;* \-#,##0.00_ ;_ &quot;$&quot;* &quot;-&quot;_ ;_ @_ "/>
    <numFmt numFmtId="165" formatCode="#,##0.0"/>
    <numFmt numFmtId="166" formatCode="_ &quot;$&quot;* #,##0_ ;_ &quot;$&quot;* \-#,##0_ ;_ &quot;$&quot;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0" tint="-0.249977111117893"/>
      <name val="Trebuchet MS"/>
      <family val="2"/>
    </font>
    <font>
      <sz val="10"/>
      <color rgb="FF333333"/>
      <name val="Trebuchet MS"/>
      <family val="2"/>
    </font>
    <font>
      <b/>
      <sz val="11"/>
      <color theme="1"/>
      <name val="Trebuchet MS"/>
      <family val="2"/>
    </font>
    <font>
      <sz val="12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sz val="14"/>
      <color rgb="FF333333"/>
      <name val="Trebuchet MS"/>
      <family val="2"/>
    </font>
    <font>
      <sz val="20"/>
      <color theme="4"/>
      <name val="Trebuchet MS"/>
      <family val="2"/>
    </font>
    <font>
      <b/>
      <sz val="12"/>
      <color theme="1"/>
      <name val="Trebuchet MS"/>
      <family val="2"/>
    </font>
    <font>
      <b/>
      <sz val="14"/>
      <color theme="4"/>
      <name val="Trebuchet MS"/>
      <family val="2"/>
    </font>
    <font>
      <sz val="20"/>
      <color theme="1"/>
      <name val="Trebuchet MS"/>
      <family val="2"/>
    </font>
    <font>
      <sz val="22"/>
      <color theme="1"/>
      <name val="Trebuchet MS"/>
      <family val="2"/>
    </font>
    <font>
      <b/>
      <sz val="16"/>
      <color theme="8"/>
      <name val="Trebuchet MS"/>
      <family val="2"/>
    </font>
    <font>
      <sz val="18"/>
      <color theme="4"/>
      <name val="Trebuchet MS"/>
      <family val="2"/>
    </font>
    <font>
      <sz val="18"/>
      <color theme="1"/>
      <name val="Trebuchet MS"/>
      <family val="2"/>
    </font>
    <font>
      <b/>
      <sz val="22"/>
      <color theme="2" tint="-0.499984740745262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theme="0" tint="-0.34998626667073579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7" borderId="0" xfId="0" applyFont="1" applyFill="1" applyAlignment="1">
      <alignment vertical="center"/>
    </xf>
    <xf numFmtId="166" fontId="2" fillId="7" borderId="0" xfId="0" applyNumberFormat="1" applyFont="1" applyFill="1" applyAlignment="1">
      <alignment vertical="center"/>
    </xf>
    <xf numFmtId="164" fontId="4" fillId="7" borderId="0" xfId="1" applyNumberFormat="1" applyFont="1" applyFill="1" applyAlignment="1">
      <alignment vertical="center"/>
    </xf>
    <xf numFmtId="3" fontId="2" fillId="7" borderId="0" xfId="0" applyNumberFormat="1" applyFont="1" applyFill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vertical="center"/>
    </xf>
    <xf numFmtId="3" fontId="7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/>
    </xf>
    <xf numFmtId="42" fontId="7" fillId="7" borderId="1" xfId="1" applyFont="1" applyFill="1" applyBorder="1" applyAlignment="1">
      <alignment horizontal="center" vertical="center"/>
    </xf>
    <xf numFmtId="0" fontId="7" fillId="7" borderId="0" xfId="0" applyFont="1" applyFill="1" applyAlignment="1">
      <alignment horizontal="left" vertical="center" indent="2"/>
    </xf>
    <xf numFmtId="0" fontId="10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3" fontId="3" fillId="7" borderId="0" xfId="0" applyNumberFormat="1" applyFont="1" applyFill="1" applyAlignment="1">
      <alignment horizontal="center" vertical="center"/>
    </xf>
    <xf numFmtId="9" fontId="7" fillId="7" borderId="0" xfId="2" applyFont="1" applyFill="1" applyAlignment="1">
      <alignment horizontal="center" vertical="center"/>
    </xf>
    <xf numFmtId="42" fontId="9" fillId="7" borderId="0" xfId="1" applyNumberFormat="1" applyFont="1" applyFill="1" applyAlignment="1">
      <alignment vertical="center"/>
    </xf>
    <xf numFmtId="42" fontId="9" fillId="7" borderId="0" xfId="1" applyNumberFormat="1" applyFont="1" applyFill="1" applyAlignment="1">
      <alignment horizontal="center" vertical="center"/>
    </xf>
    <xf numFmtId="166" fontId="5" fillId="7" borderId="0" xfId="0" applyNumberFormat="1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0" fontId="17" fillId="7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4" fontId="7" fillId="7" borderId="0" xfId="0" applyNumberFormat="1" applyFont="1" applyFill="1" applyAlignment="1">
      <alignment horizontal="center" vertical="center"/>
    </xf>
    <xf numFmtId="164" fontId="9" fillId="7" borderId="0" xfId="1" applyNumberFormat="1" applyFont="1" applyFill="1" applyAlignment="1">
      <alignment horizontal="center" vertical="center"/>
    </xf>
    <xf numFmtId="3" fontId="7" fillId="7" borderId="0" xfId="0" applyNumberFormat="1" applyFont="1" applyFill="1" applyAlignment="1">
      <alignment horizontal="center" vertical="center"/>
    </xf>
    <xf numFmtId="0" fontId="2" fillId="7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7" fillId="7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6" fontId="2" fillId="7" borderId="0" xfId="0" applyNumberFormat="1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0" fontId="6" fillId="7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3" fontId="17" fillId="5" borderId="0" xfId="0" applyNumberFormat="1" applyFont="1" applyFill="1" applyAlignment="1" applyProtection="1">
      <alignment horizontal="center" vertical="center"/>
      <protection locked="0"/>
    </xf>
  </cellXfs>
  <cellStyles count="3">
    <cellStyle name="Moneda [0]" xfId="1" builtinId="7"/>
    <cellStyle name="Normal" xfId="0" builtinId="0"/>
    <cellStyle name="Porcentaje" xfId="2" builtinId="5"/>
  </cellStyles>
  <dxfs count="19"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6"/>
  <sheetViews>
    <sheetView tabSelected="1" zoomScale="50" zoomScaleNormal="50" workbookViewId="0">
      <selection activeCell="J17" sqref="J17"/>
    </sheetView>
  </sheetViews>
  <sheetFormatPr baseColWidth="10" defaultColWidth="0" defaultRowHeight="16.5" zeroHeight="1" x14ac:dyDescent="0.25"/>
  <cols>
    <col min="1" max="1" width="40.7109375" style="39" customWidth="1"/>
    <col min="2" max="9" width="12.7109375" style="39" customWidth="1"/>
    <col min="10" max="11" width="18.7109375" style="39" customWidth="1"/>
    <col min="12" max="12" width="3.7109375" style="39" customWidth="1"/>
    <col min="13" max="19" width="12.7109375" style="39" customWidth="1"/>
    <col min="20" max="21" width="18.7109375" style="39" customWidth="1"/>
    <col min="22" max="22" width="3.7109375" style="39" hidden="1"/>
    <col min="23" max="29" width="12.7109375" style="39" hidden="1"/>
    <col min="30" max="31" width="18.7109375" style="39" hidden="1"/>
    <col min="32" max="32" width="3.7109375" style="39" hidden="1"/>
    <col min="33" max="39" width="12.7109375" style="39" hidden="1"/>
    <col min="40" max="41" width="18.7109375" style="39" hidden="1"/>
    <col min="42" max="16384" width="11.42578125" style="39" hidden="1"/>
  </cols>
  <sheetData>
    <row r="1" spans="1:41" ht="30" customHeight="1" x14ac:dyDescent="0.25">
      <c r="A1" s="30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</row>
    <row r="2" spans="1:41" s="41" customFormat="1" ht="18" customHeight="1" x14ac:dyDescent="0.25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</row>
    <row r="3" spans="1:41" ht="18" customHeight="1" x14ac:dyDescent="0.25">
      <c r="A3" s="2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</row>
    <row r="4" spans="1:41" ht="18" customHeight="1" x14ac:dyDescent="0.25">
      <c r="A4" s="13" t="s">
        <v>31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</row>
    <row r="5" spans="1:41" s="38" customFormat="1" ht="105" customHeight="1" x14ac:dyDescent="0.25">
      <c r="A5" s="31" t="s">
        <v>32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41" ht="18" customHeight="1" x14ac:dyDescent="0.25">
      <c r="A6" s="2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</row>
    <row r="7" spans="1:41" ht="27.75" x14ac:dyDescent="0.25">
      <c r="A7" s="13" t="s">
        <v>18</v>
      </c>
      <c r="B7" s="1"/>
      <c r="C7" s="21"/>
      <c r="D7" s="21"/>
      <c r="E7" s="21"/>
      <c r="F7" s="2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</row>
    <row r="8" spans="1:41" ht="23.25" x14ac:dyDescent="0.25">
      <c r="A8" s="29" t="s">
        <v>0</v>
      </c>
      <c r="B8" s="46">
        <v>70</v>
      </c>
      <c r="C8" s="46"/>
      <c r="D8" s="21"/>
      <c r="E8" s="21"/>
      <c r="F8" s="2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</row>
    <row r="9" spans="1:41" ht="23.25" x14ac:dyDescent="0.25">
      <c r="A9" s="29" t="s">
        <v>2</v>
      </c>
      <c r="B9" s="46">
        <v>7500</v>
      </c>
      <c r="C9" s="46"/>
      <c r="D9" s="1"/>
      <c r="E9" s="22"/>
      <c r="F9" s="2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</row>
    <row r="10" spans="1:41" ht="18.75" x14ac:dyDescent="0.25">
      <c r="A10" s="6"/>
      <c r="B10" s="25"/>
      <c r="C10" s="25"/>
      <c r="D10" s="1"/>
      <c r="E10" s="1"/>
      <c r="F10" s="1"/>
      <c r="G10" s="1"/>
      <c r="H10" s="1"/>
      <c r="I10" s="4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38"/>
      <c r="W10" s="38"/>
      <c r="X10" s="38"/>
      <c r="Y10" s="38"/>
      <c r="Z10" s="38"/>
      <c r="AA10" s="38"/>
      <c r="AB10" s="38"/>
      <c r="AC10" s="38"/>
      <c r="AD10" s="42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</row>
    <row r="11" spans="1:41" ht="27.75" x14ac:dyDescent="0.25">
      <c r="A11" s="13" t="s">
        <v>20</v>
      </c>
      <c r="B11" s="24"/>
      <c r="C11" s="1"/>
      <c r="D11" s="1"/>
      <c r="E11" s="1"/>
      <c r="F11" s="1"/>
      <c r="G11" s="1"/>
      <c r="H11" s="1"/>
      <c r="I11" s="4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</row>
    <row r="12" spans="1:41" ht="28.5" x14ac:dyDescent="0.25">
      <c r="A12" s="1"/>
      <c r="B12" s="1"/>
      <c r="C12" s="33" t="s">
        <v>35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8"/>
    </row>
    <row r="13" spans="1:41" ht="21" x14ac:dyDescent="0.25">
      <c r="A13" s="6"/>
      <c r="B13" s="3"/>
      <c r="C13" s="34" t="s">
        <v>23</v>
      </c>
      <c r="D13" s="34"/>
      <c r="E13" s="34"/>
      <c r="F13" s="34"/>
      <c r="G13" s="34"/>
      <c r="H13" s="34"/>
      <c r="I13" s="34"/>
      <c r="J13" s="34"/>
      <c r="K13" s="34"/>
      <c r="L13" s="26"/>
      <c r="M13" s="34" t="s">
        <v>24</v>
      </c>
      <c r="N13" s="34"/>
      <c r="O13" s="34"/>
      <c r="P13" s="34"/>
      <c r="Q13" s="34"/>
      <c r="R13" s="34"/>
      <c r="S13" s="34"/>
      <c r="T13" s="34"/>
      <c r="U13" s="34"/>
      <c r="V13" s="43"/>
    </row>
    <row r="14" spans="1:41" s="45" customFormat="1" ht="18" x14ac:dyDescent="0.25">
      <c r="A14" s="15"/>
      <c r="B14" s="14"/>
      <c r="C14" s="14"/>
      <c r="D14" s="14"/>
      <c r="E14" s="14"/>
      <c r="F14" s="32" t="s">
        <v>15</v>
      </c>
      <c r="G14" s="32"/>
      <c r="H14" s="32" t="s">
        <v>6</v>
      </c>
      <c r="I14" s="32"/>
      <c r="J14" s="32" t="s">
        <v>6</v>
      </c>
      <c r="K14" s="32"/>
      <c r="L14" s="14"/>
      <c r="M14" s="14"/>
      <c r="N14" s="14"/>
      <c r="O14" s="14"/>
      <c r="P14" s="32" t="s">
        <v>15</v>
      </c>
      <c r="Q14" s="32"/>
      <c r="R14" s="32" t="s">
        <v>6</v>
      </c>
      <c r="S14" s="32"/>
      <c r="T14" s="32" t="s">
        <v>6</v>
      </c>
      <c r="U14" s="32"/>
      <c r="V14" s="44"/>
    </row>
    <row r="15" spans="1:41" s="45" customFormat="1" ht="90" x14ac:dyDescent="0.25">
      <c r="A15" s="16" t="s">
        <v>4</v>
      </c>
      <c r="B15" s="16" t="s">
        <v>8</v>
      </c>
      <c r="C15" s="17" t="s">
        <v>5</v>
      </c>
      <c r="D15" s="18" t="s">
        <v>7</v>
      </c>
      <c r="E15" s="16" t="s">
        <v>9</v>
      </c>
      <c r="F15" s="17" t="s">
        <v>12</v>
      </c>
      <c r="G15" s="18" t="s">
        <v>26</v>
      </c>
      <c r="H15" s="17" t="s">
        <v>13</v>
      </c>
      <c r="I15" s="18" t="s">
        <v>10</v>
      </c>
      <c r="J15" s="17" t="s">
        <v>27</v>
      </c>
      <c r="K15" s="18" t="s">
        <v>11</v>
      </c>
      <c r="L15" s="14"/>
      <c r="M15" s="17" t="s">
        <v>5</v>
      </c>
      <c r="N15" s="18" t="s">
        <v>7</v>
      </c>
      <c r="O15" s="16" t="s">
        <v>9</v>
      </c>
      <c r="P15" s="17" t="s">
        <v>12</v>
      </c>
      <c r="Q15" s="18" t="s">
        <v>25</v>
      </c>
      <c r="R15" s="17" t="s">
        <v>13</v>
      </c>
      <c r="S15" s="18" t="s">
        <v>10</v>
      </c>
      <c r="T15" s="17" t="s">
        <v>28</v>
      </c>
      <c r="U15" s="18" t="s">
        <v>11</v>
      </c>
      <c r="V15" s="44"/>
    </row>
    <row r="16" spans="1:41" ht="18" customHeight="1" x14ac:dyDescent="0.25">
      <c r="A16" s="20">
        <v>1</v>
      </c>
      <c r="B16" s="5">
        <f>($B$9*A16)/B$8</f>
        <v>107.14285714285714</v>
      </c>
      <c r="C16" s="9">
        <v>10</v>
      </c>
      <c r="D16" s="9">
        <f>Hoja3!B$5</f>
        <v>250</v>
      </c>
      <c r="E16" s="19">
        <f>IF((D16+C16-B16)&gt;0,0,D16+C16-B16)</f>
        <v>0</v>
      </c>
      <c r="F16" s="10">
        <f>IF(G16=0,0,-E16-G16)</f>
        <v>0</v>
      </c>
      <c r="G16" s="10">
        <f>IF($E16&gt;=0,0,IF(-$E16*Hoja3!B$8&gt;Hoja3!$B$6,Hoja3!$B$6,-$E16*Hoja3!$B$8))</f>
        <v>0</v>
      </c>
      <c r="H16" s="10">
        <f>C16+F16</f>
        <v>10</v>
      </c>
      <c r="I16" s="10">
        <f>D16+G16</f>
        <v>250</v>
      </c>
      <c r="J16" s="11">
        <f>H16*Hoja3!$B$10</f>
        <v>285717</v>
      </c>
      <c r="K16" s="11">
        <f>I16*Hoja3!$B$10</f>
        <v>7142925</v>
      </c>
      <c r="L16" s="1"/>
      <c r="M16" s="9">
        <v>15</v>
      </c>
      <c r="N16" s="9">
        <f>D16</f>
        <v>250</v>
      </c>
      <c r="O16" s="19">
        <f>IF((N16+M16-B16)&gt;0,0,N16+M16-B16)</f>
        <v>0</v>
      </c>
      <c r="P16" s="10">
        <f>IF(Q16=0,0,-O16-Q16)</f>
        <v>0</v>
      </c>
      <c r="Q16" s="10">
        <f>IF($O16&gt;=0,0,IF(-$O16*Hoja3!B$9&gt;Hoja3!$B$6,Hoja3!$B$6,-$O16*Hoja3!$B$9))</f>
        <v>0</v>
      </c>
      <c r="R16" s="10">
        <f>M16+P16</f>
        <v>15</v>
      </c>
      <c r="S16" s="10">
        <f>N16+Q16</f>
        <v>250</v>
      </c>
      <c r="T16" s="11">
        <f>R16*Hoja3!$B$10</f>
        <v>428575.5</v>
      </c>
      <c r="U16" s="11">
        <f>S16*Hoja3!$B$10</f>
        <v>7142925</v>
      </c>
      <c r="V16" s="38"/>
    </row>
    <row r="17" spans="1:22" ht="18" customHeight="1" x14ac:dyDescent="0.25">
      <c r="A17" s="20">
        <v>1.5</v>
      </c>
      <c r="B17" s="5">
        <f>($B$9*A17)/B$8</f>
        <v>160.71428571428572</v>
      </c>
      <c r="C17" s="9">
        <v>10</v>
      </c>
      <c r="D17" s="9">
        <f>Hoja3!B$5</f>
        <v>250</v>
      </c>
      <c r="E17" s="19">
        <f t="shared" ref="E17:E34" si="0">IF((D17+C17-B17)&gt;0,0,D17+C17-B17)</f>
        <v>0</v>
      </c>
      <c r="F17" s="10">
        <f>IF(G17=0,0,-E17-G17)</f>
        <v>0</v>
      </c>
      <c r="G17" s="10">
        <f>IF($E17&gt;=0,0,IF(-$E17*Hoja3!B$8&gt;Hoja3!$B$6,Hoja3!$B$6,-$E17*Hoja3!$B$8))</f>
        <v>0</v>
      </c>
      <c r="H17" s="10">
        <f>C17+F17</f>
        <v>10</v>
      </c>
      <c r="I17" s="10">
        <f>D17+G17</f>
        <v>250</v>
      </c>
      <c r="J17" s="11">
        <f>H17*Hoja3!$B$10</f>
        <v>285717</v>
      </c>
      <c r="K17" s="11">
        <f>I17*Hoja3!$B$10</f>
        <v>7142925</v>
      </c>
      <c r="L17" s="1"/>
      <c r="M17" s="9">
        <v>15</v>
      </c>
      <c r="N17" s="9">
        <f>D17</f>
        <v>250</v>
      </c>
      <c r="O17" s="19">
        <f t="shared" ref="O17:O34" si="1">IF((N17+M17-B17)&gt;0,0,N17+M17-B17)</f>
        <v>0</v>
      </c>
      <c r="P17" s="10">
        <f>IF(Q17=0,0,-O17-Q17)</f>
        <v>0</v>
      </c>
      <c r="Q17" s="10">
        <f>IF($O17&gt;=0,0,IF(-$O17*Hoja3!B$9&gt;Hoja3!$B$6,Hoja3!$B$6,-$O17*Hoja3!$B$9))</f>
        <v>0</v>
      </c>
      <c r="R17" s="10">
        <f>M17+P17</f>
        <v>15</v>
      </c>
      <c r="S17" s="10">
        <f>N17+Q17</f>
        <v>250</v>
      </c>
      <c r="T17" s="11">
        <f>R17*Hoja3!$B$10</f>
        <v>428575.5</v>
      </c>
      <c r="U17" s="11">
        <f>S17*Hoja3!$B$10</f>
        <v>7142925</v>
      </c>
      <c r="V17" s="38"/>
    </row>
    <row r="18" spans="1:22" ht="18.75" x14ac:dyDescent="0.25">
      <c r="A18" s="20">
        <v>2</v>
      </c>
      <c r="B18" s="5">
        <f t="shared" ref="B18:B34" si="2">($B$9*A18)/B$8</f>
        <v>214.28571428571428</v>
      </c>
      <c r="C18" s="9">
        <v>10</v>
      </c>
      <c r="D18" s="9">
        <f>Hoja3!B$5</f>
        <v>250</v>
      </c>
      <c r="E18" s="19">
        <f t="shared" si="0"/>
        <v>0</v>
      </c>
      <c r="F18" s="10">
        <f t="shared" ref="F18:F34" si="3">IF(G18=0,0,-E18-G18)</f>
        <v>0</v>
      </c>
      <c r="G18" s="10">
        <f>IF($E18&gt;=0,0,IF(-$E18*Hoja3!B$8&gt;Hoja3!$B$6,Hoja3!$B$6,-$E18*Hoja3!$B$8))</f>
        <v>0</v>
      </c>
      <c r="H18" s="10">
        <f t="shared" ref="H18:H28" si="4">C18+F18</f>
        <v>10</v>
      </c>
      <c r="I18" s="10">
        <f t="shared" ref="I18:I28" si="5">D18+G18</f>
        <v>250</v>
      </c>
      <c r="J18" s="11">
        <f>H18*Hoja3!$B$10</f>
        <v>285717</v>
      </c>
      <c r="K18" s="11">
        <f>I18*Hoja3!$B$10</f>
        <v>7142925</v>
      </c>
      <c r="L18" s="1"/>
      <c r="M18" s="9">
        <v>15</v>
      </c>
      <c r="N18" s="9">
        <f t="shared" ref="N18:N28" si="6">D18</f>
        <v>250</v>
      </c>
      <c r="O18" s="19">
        <f t="shared" si="1"/>
        <v>0</v>
      </c>
      <c r="P18" s="10">
        <f t="shared" ref="P18:P34" si="7">IF(Q18=0,0,-O18-Q18)</f>
        <v>0</v>
      </c>
      <c r="Q18" s="10">
        <f>IF($O18&gt;=0,0,IF(-$O18*Hoja3!B$9&gt;Hoja3!$B$6,Hoja3!$B$6,-$O18*Hoja3!$B$9))</f>
        <v>0</v>
      </c>
      <c r="R18" s="10">
        <f t="shared" ref="R18:R28" si="8">M18+P18</f>
        <v>15</v>
      </c>
      <c r="S18" s="10">
        <f t="shared" ref="S18:S28" si="9">N18+Q18</f>
        <v>250</v>
      </c>
      <c r="T18" s="11">
        <f>R18*Hoja3!$B$10</f>
        <v>428575.5</v>
      </c>
      <c r="U18" s="11">
        <f>S18*Hoja3!$B$10</f>
        <v>7142925</v>
      </c>
      <c r="V18" s="38"/>
    </row>
    <row r="19" spans="1:22" ht="18.75" x14ac:dyDescent="0.25">
      <c r="A19" s="20">
        <v>2.5</v>
      </c>
      <c r="B19" s="5">
        <f t="shared" si="2"/>
        <v>267.85714285714283</v>
      </c>
      <c r="C19" s="9">
        <v>10</v>
      </c>
      <c r="D19" s="9">
        <f>Hoja3!B$5</f>
        <v>250</v>
      </c>
      <c r="E19" s="19">
        <f t="shared" si="0"/>
        <v>-7.8571428571428328</v>
      </c>
      <c r="F19" s="10">
        <f t="shared" si="3"/>
        <v>1.5714285714285658</v>
      </c>
      <c r="G19" s="10">
        <f>IF($E19&gt;=0,0,IF(-$E19*Hoja3!B$8&gt;Hoja3!$B$6,Hoja3!$B$6,-$E19*Hoja3!$B$8))</f>
        <v>6.2857142857142669</v>
      </c>
      <c r="H19" s="10">
        <f t="shared" si="4"/>
        <v>11.571428571428566</v>
      </c>
      <c r="I19" s="10">
        <f t="shared" si="5"/>
        <v>256.28571428571428</v>
      </c>
      <c r="J19" s="11">
        <f>H19*Hoja3!$B$10</f>
        <v>330615.38571428554</v>
      </c>
      <c r="K19" s="11">
        <f>I19*Hoja3!$B$10</f>
        <v>7322518.5428571431</v>
      </c>
      <c r="L19" s="1"/>
      <c r="M19" s="9">
        <v>15</v>
      </c>
      <c r="N19" s="9">
        <f t="shared" si="6"/>
        <v>250</v>
      </c>
      <c r="O19" s="19">
        <f t="shared" si="1"/>
        <v>-2.8571428571428328</v>
      </c>
      <c r="P19" s="10">
        <f t="shared" si="7"/>
        <v>0.7142857142857082</v>
      </c>
      <c r="Q19" s="10">
        <f>IF($O19&gt;=0,0,IF(-$O19*Hoja3!B$9&gt;Hoja3!$B$6,Hoja3!$B$6,-$O19*Hoja3!$B$9))</f>
        <v>2.1428571428571246</v>
      </c>
      <c r="R19" s="10">
        <f t="shared" si="8"/>
        <v>15.714285714285708</v>
      </c>
      <c r="S19" s="10">
        <f t="shared" si="9"/>
        <v>252.14285714285711</v>
      </c>
      <c r="T19" s="11">
        <f>R19*Hoja3!$B$10</f>
        <v>448983.85714285698</v>
      </c>
      <c r="U19" s="11">
        <f>S19*Hoja3!$B$10</f>
        <v>7204150.0714285709</v>
      </c>
      <c r="V19" s="38"/>
    </row>
    <row r="20" spans="1:22" ht="18.75" x14ac:dyDescent="0.25">
      <c r="A20" s="20">
        <v>3</v>
      </c>
      <c r="B20" s="5">
        <f t="shared" si="2"/>
        <v>321.42857142857144</v>
      </c>
      <c r="C20" s="9">
        <v>10</v>
      </c>
      <c r="D20" s="9">
        <f>Hoja3!B$5</f>
        <v>250</v>
      </c>
      <c r="E20" s="19">
        <f t="shared" si="0"/>
        <v>-61.428571428571445</v>
      </c>
      <c r="F20" s="10">
        <f t="shared" si="3"/>
        <v>12.285714285714285</v>
      </c>
      <c r="G20" s="10">
        <f>IF($E20&gt;=0,0,IF(-$E20*Hoja3!B$8&gt;Hoja3!$B$6,Hoja3!$B$6,-$E20*Hoja3!$B$8))</f>
        <v>49.14285714285716</v>
      </c>
      <c r="H20" s="10">
        <f t="shared" si="4"/>
        <v>22.285714285714285</v>
      </c>
      <c r="I20" s="10">
        <f t="shared" si="5"/>
        <v>299.14285714285717</v>
      </c>
      <c r="J20" s="11">
        <f>H20*Hoja3!$B$10</f>
        <v>636740.74285714282</v>
      </c>
      <c r="K20" s="11">
        <f>I20*Hoja3!$B$10</f>
        <v>8547019.9714285731</v>
      </c>
      <c r="L20" s="1"/>
      <c r="M20" s="9">
        <v>15</v>
      </c>
      <c r="N20" s="9">
        <f t="shared" si="6"/>
        <v>250</v>
      </c>
      <c r="O20" s="19">
        <f t="shared" si="1"/>
        <v>-56.428571428571445</v>
      </c>
      <c r="P20" s="10">
        <f t="shared" si="7"/>
        <v>14.107142857142861</v>
      </c>
      <c r="Q20" s="10">
        <f>IF($O20&gt;=0,0,IF(-$O20*Hoja3!B$9&gt;Hoja3!$B$6,Hoja3!$B$6,-$O20*Hoja3!$B$9))</f>
        <v>42.321428571428584</v>
      </c>
      <c r="R20" s="10">
        <f t="shared" si="8"/>
        <v>29.107142857142861</v>
      </c>
      <c r="S20" s="10">
        <f t="shared" si="9"/>
        <v>292.32142857142856</v>
      </c>
      <c r="T20" s="11">
        <f>R20*Hoja3!$B$10</f>
        <v>831640.55357142875</v>
      </c>
      <c r="U20" s="11">
        <f>S20*Hoja3!$B$10</f>
        <v>8352120.1607142854</v>
      </c>
      <c r="V20" s="38"/>
    </row>
    <row r="21" spans="1:22" ht="18.75" x14ac:dyDescent="0.25">
      <c r="A21" s="20">
        <v>3.5</v>
      </c>
      <c r="B21" s="5">
        <f t="shared" si="2"/>
        <v>375</v>
      </c>
      <c r="C21" s="9">
        <v>10</v>
      </c>
      <c r="D21" s="9">
        <f>Hoja3!B$5</f>
        <v>250</v>
      </c>
      <c r="E21" s="19">
        <f t="shared" si="0"/>
        <v>-115</v>
      </c>
      <c r="F21" s="10">
        <f t="shared" si="3"/>
        <v>23</v>
      </c>
      <c r="G21" s="10">
        <f>IF($E21&gt;=0,0,IF(-$E21*Hoja3!B$8&gt;Hoja3!$B$6,Hoja3!$B$6,-$E21*Hoja3!$B$8))</f>
        <v>92</v>
      </c>
      <c r="H21" s="10">
        <f t="shared" si="4"/>
        <v>33</v>
      </c>
      <c r="I21" s="10">
        <f t="shared" si="5"/>
        <v>342</v>
      </c>
      <c r="J21" s="11">
        <f>H21*Hoja3!$B$10</f>
        <v>942866.1</v>
      </c>
      <c r="K21" s="11">
        <f>I21*Hoja3!$B$10</f>
        <v>9771521.4000000004</v>
      </c>
      <c r="L21" s="1"/>
      <c r="M21" s="9">
        <v>15</v>
      </c>
      <c r="N21" s="9">
        <f t="shared" si="6"/>
        <v>250</v>
      </c>
      <c r="O21" s="19">
        <f t="shared" si="1"/>
        <v>-110</v>
      </c>
      <c r="P21" s="10">
        <f t="shared" si="7"/>
        <v>27.5</v>
      </c>
      <c r="Q21" s="10">
        <f>IF($O21&gt;=0,0,IF(-$O21*Hoja3!B$9&gt;Hoja3!$B$6,Hoja3!$B$6,-$O21*Hoja3!$B$9))</f>
        <v>82.5</v>
      </c>
      <c r="R21" s="10">
        <f t="shared" si="8"/>
        <v>42.5</v>
      </c>
      <c r="S21" s="10">
        <f t="shared" si="9"/>
        <v>332.5</v>
      </c>
      <c r="T21" s="11">
        <f>R21*Hoja3!$B$10</f>
        <v>1214297.25</v>
      </c>
      <c r="U21" s="11">
        <f>S21*Hoja3!$B$10</f>
        <v>9500090.25</v>
      </c>
      <c r="V21" s="38"/>
    </row>
    <row r="22" spans="1:22" ht="18.75" x14ac:dyDescent="0.25">
      <c r="A22" s="20">
        <v>4</v>
      </c>
      <c r="B22" s="5">
        <f t="shared" si="2"/>
        <v>428.57142857142856</v>
      </c>
      <c r="C22" s="9">
        <v>10</v>
      </c>
      <c r="D22" s="9">
        <f>Hoja3!B$5</f>
        <v>250</v>
      </c>
      <c r="E22" s="19">
        <f t="shared" si="0"/>
        <v>-168.57142857142856</v>
      </c>
      <c r="F22" s="10">
        <f t="shared" si="3"/>
        <v>33.714285714285694</v>
      </c>
      <c r="G22" s="10">
        <f>IF($E22&gt;=0,0,IF(-$E22*Hoja3!B$8&gt;Hoja3!$B$6,Hoja3!$B$6,-$E22*Hoja3!$B$8))</f>
        <v>134.85714285714286</v>
      </c>
      <c r="H22" s="10">
        <f t="shared" si="4"/>
        <v>43.714285714285694</v>
      </c>
      <c r="I22" s="10">
        <f t="shared" si="5"/>
        <v>384.85714285714289</v>
      </c>
      <c r="J22" s="11">
        <f>H22*Hoja3!$B$10</f>
        <v>1248991.4571428567</v>
      </c>
      <c r="K22" s="11">
        <f>I22*Hoja3!$B$10</f>
        <v>10996022.828571429</v>
      </c>
      <c r="L22" s="1"/>
      <c r="M22" s="9">
        <v>15</v>
      </c>
      <c r="N22" s="9">
        <f t="shared" si="6"/>
        <v>250</v>
      </c>
      <c r="O22" s="19">
        <f t="shared" si="1"/>
        <v>-163.57142857142856</v>
      </c>
      <c r="P22" s="10">
        <f t="shared" si="7"/>
        <v>40.892857142857139</v>
      </c>
      <c r="Q22" s="10">
        <f>IF($O22&gt;=0,0,IF(-$O22*Hoja3!B$9&gt;Hoja3!$B$6,Hoja3!$B$6,-$O22*Hoja3!$B$9))</f>
        <v>122.67857142857142</v>
      </c>
      <c r="R22" s="10">
        <f t="shared" si="8"/>
        <v>55.892857142857139</v>
      </c>
      <c r="S22" s="10">
        <f t="shared" si="9"/>
        <v>372.67857142857144</v>
      </c>
      <c r="T22" s="11">
        <f>R22*Hoja3!$B$10</f>
        <v>1596953.9464285714</v>
      </c>
      <c r="U22" s="11">
        <f>S22*Hoja3!$B$10</f>
        <v>10648060.339285715</v>
      </c>
      <c r="V22" s="38"/>
    </row>
    <row r="23" spans="1:22" ht="18.75" x14ac:dyDescent="0.25">
      <c r="A23" s="20">
        <v>4.5</v>
      </c>
      <c r="B23" s="5">
        <f t="shared" si="2"/>
        <v>482.14285714285717</v>
      </c>
      <c r="C23" s="9">
        <v>10</v>
      </c>
      <c r="D23" s="9">
        <f>Hoja3!B$5</f>
        <v>250</v>
      </c>
      <c r="E23" s="19">
        <f t="shared" si="0"/>
        <v>-222.14285714285717</v>
      </c>
      <c r="F23" s="10">
        <f t="shared" si="3"/>
        <v>44.428571428571416</v>
      </c>
      <c r="G23" s="10">
        <f>IF($E23&gt;=0,0,IF(-$E23*Hoja3!B$8&gt;Hoja3!$B$6,Hoja3!$B$6,-$E23*Hoja3!$B$8))</f>
        <v>177.71428571428575</v>
      </c>
      <c r="H23" s="10">
        <f t="shared" si="4"/>
        <v>54.428571428571416</v>
      </c>
      <c r="I23" s="10">
        <f t="shared" si="5"/>
        <v>427.71428571428578</v>
      </c>
      <c r="J23" s="11">
        <f>H23*Hoja3!$B$10</f>
        <v>1555116.8142857139</v>
      </c>
      <c r="K23" s="11">
        <f>I23*Hoja3!$B$10</f>
        <v>12220524.257142859</v>
      </c>
      <c r="L23" s="1"/>
      <c r="M23" s="9">
        <v>15</v>
      </c>
      <c r="N23" s="9">
        <f t="shared" si="6"/>
        <v>250</v>
      </c>
      <c r="O23" s="19">
        <f t="shared" si="1"/>
        <v>-217.14285714285717</v>
      </c>
      <c r="P23" s="10">
        <f t="shared" si="7"/>
        <v>54.285714285714278</v>
      </c>
      <c r="Q23" s="10">
        <f>IF($O23&gt;=0,0,IF(-$O23*Hoja3!B$9&gt;Hoja3!$B$6,Hoja3!$B$6,-$O23*Hoja3!$B$9))</f>
        <v>162.85714285714289</v>
      </c>
      <c r="R23" s="10">
        <f t="shared" si="8"/>
        <v>69.285714285714278</v>
      </c>
      <c r="S23" s="10">
        <f t="shared" si="9"/>
        <v>412.85714285714289</v>
      </c>
      <c r="T23" s="11">
        <f>R23*Hoja3!$B$10</f>
        <v>1979610.6428571427</v>
      </c>
      <c r="U23" s="11">
        <f>S23*Hoja3!$B$10</f>
        <v>11796030.428571429</v>
      </c>
      <c r="V23" s="38"/>
    </row>
    <row r="24" spans="1:22" ht="18.75" x14ac:dyDescent="0.25">
      <c r="A24" s="20">
        <v>5</v>
      </c>
      <c r="B24" s="5">
        <f t="shared" si="2"/>
        <v>535.71428571428567</v>
      </c>
      <c r="C24" s="9">
        <v>10</v>
      </c>
      <c r="D24" s="9">
        <f>Hoja3!B$5</f>
        <v>250</v>
      </c>
      <c r="E24" s="19">
        <f t="shared" si="0"/>
        <v>-275.71428571428567</v>
      </c>
      <c r="F24" s="10">
        <f t="shared" si="3"/>
        <v>55.14285714285711</v>
      </c>
      <c r="G24" s="10">
        <f>IF($E24&gt;=0,0,IF(-$E24*Hoja3!B$8&gt;Hoja3!$B$6,Hoja3!$B$6,-$E24*Hoja3!$B$8))</f>
        <v>220.57142857142856</v>
      </c>
      <c r="H24" s="10">
        <f t="shared" si="4"/>
        <v>65.14285714285711</v>
      </c>
      <c r="I24" s="10">
        <f t="shared" si="5"/>
        <v>470.57142857142856</v>
      </c>
      <c r="J24" s="11">
        <f>H24*Hoja3!$B$10</f>
        <v>1861242.1714285705</v>
      </c>
      <c r="K24" s="11">
        <f>I24*Hoja3!$B$10</f>
        <v>13445025.685714286</v>
      </c>
      <c r="L24" s="1"/>
      <c r="M24" s="9">
        <v>15</v>
      </c>
      <c r="N24" s="9">
        <f t="shared" si="6"/>
        <v>250</v>
      </c>
      <c r="O24" s="19">
        <f t="shared" si="1"/>
        <v>-270.71428571428567</v>
      </c>
      <c r="P24" s="10">
        <f t="shared" si="7"/>
        <v>67.678571428571416</v>
      </c>
      <c r="Q24" s="10">
        <f>IF($O24&gt;=0,0,IF(-$O24*Hoja3!B$9&gt;Hoja3!$B$6,Hoja3!$B$6,-$O24*Hoja3!$B$9))</f>
        <v>203.03571428571425</v>
      </c>
      <c r="R24" s="10">
        <f t="shared" si="8"/>
        <v>82.678571428571416</v>
      </c>
      <c r="S24" s="10">
        <f t="shared" si="9"/>
        <v>453.03571428571422</v>
      </c>
      <c r="T24" s="11">
        <f>R24*Hoja3!$B$10</f>
        <v>2362267.3392857141</v>
      </c>
      <c r="U24" s="11">
        <f>S24*Hoja3!$B$10</f>
        <v>12944000.517857142</v>
      </c>
      <c r="V24" s="38"/>
    </row>
    <row r="25" spans="1:22" ht="18.75" x14ac:dyDescent="0.25">
      <c r="A25" s="20">
        <v>5.5</v>
      </c>
      <c r="B25" s="5">
        <f t="shared" si="2"/>
        <v>589.28571428571433</v>
      </c>
      <c r="C25" s="9">
        <v>10</v>
      </c>
      <c r="D25" s="9">
        <f>Hoja3!B$5</f>
        <v>250</v>
      </c>
      <c r="E25" s="19">
        <f t="shared" si="0"/>
        <v>-329.28571428571433</v>
      </c>
      <c r="F25" s="10">
        <f t="shared" si="3"/>
        <v>65.857142857142833</v>
      </c>
      <c r="G25" s="10">
        <f>IF($E25&gt;=0,0,IF(-$E25*Hoja3!B$8&gt;Hoja3!$B$6,Hoja3!$B$6,-$E25*Hoja3!$B$8))</f>
        <v>263.4285714285715</v>
      </c>
      <c r="H25" s="10">
        <f t="shared" si="4"/>
        <v>75.857142857142833</v>
      </c>
      <c r="I25" s="10">
        <f t="shared" si="5"/>
        <v>513.42857142857156</v>
      </c>
      <c r="J25" s="11">
        <f>H25*Hoja3!$B$10</f>
        <v>2167367.5285714278</v>
      </c>
      <c r="K25" s="11">
        <f>I25*Hoja3!$B$10</f>
        <v>14669527.114285719</v>
      </c>
      <c r="L25" s="1"/>
      <c r="M25" s="9">
        <v>15</v>
      </c>
      <c r="N25" s="9">
        <f t="shared" si="6"/>
        <v>250</v>
      </c>
      <c r="O25" s="19">
        <f t="shared" si="1"/>
        <v>-324.28571428571433</v>
      </c>
      <c r="P25" s="10">
        <f t="shared" si="7"/>
        <v>81.071428571428584</v>
      </c>
      <c r="Q25" s="10">
        <f>IF($O25&gt;=0,0,IF(-$O25*Hoja3!B$9&gt;Hoja3!$B$6,Hoja3!$B$6,-$O25*Hoja3!$B$9))</f>
        <v>243.21428571428575</v>
      </c>
      <c r="R25" s="10">
        <f t="shared" si="8"/>
        <v>96.071428571428584</v>
      </c>
      <c r="S25" s="10">
        <f t="shared" si="9"/>
        <v>493.21428571428578</v>
      </c>
      <c r="T25" s="11">
        <f>R25*Hoja3!$B$10</f>
        <v>2744924.0357142859</v>
      </c>
      <c r="U25" s="11">
        <f>S25*Hoja3!$B$10</f>
        <v>14091970.60714286</v>
      </c>
      <c r="V25" s="38"/>
    </row>
    <row r="26" spans="1:22" ht="18.75" x14ac:dyDescent="0.25">
      <c r="A26" s="20">
        <v>6</v>
      </c>
      <c r="B26" s="5">
        <f t="shared" si="2"/>
        <v>642.85714285714289</v>
      </c>
      <c r="C26" s="9">
        <v>10</v>
      </c>
      <c r="D26" s="9">
        <f>Hoja3!B$5</f>
        <v>250</v>
      </c>
      <c r="E26" s="19">
        <f t="shared" si="0"/>
        <v>-382.85714285714289</v>
      </c>
      <c r="F26" s="10">
        <f t="shared" si="3"/>
        <v>76.571428571428555</v>
      </c>
      <c r="G26" s="10">
        <f>IF($E26&gt;=0,0,IF(-$E26*Hoja3!B$8&gt;Hoja3!$B$6,Hoja3!$B$6,-$E26*Hoja3!$B$8))</f>
        <v>306.28571428571433</v>
      </c>
      <c r="H26" s="10">
        <f t="shared" si="4"/>
        <v>86.571428571428555</v>
      </c>
      <c r="I26" s="10">
        <f t="shared" si="5"/>
        <v>556.28571428571433</v>
      </c>
      <c r="J26" s="11">
        <f>H26*Hoja3!$B$10</f>
        <v>2473492.8857142855</v>
      </c>
      <c r="K26" s="11">
        <f>I26*Hoja3!$B$10</f>
        <v>15894028.542857144</v>
      </c>
      <c r="L26" s="1"/>
      <c r="M26" s="9">
        <v>15</v>
      </c>
      <c r="N26" s="9">
        <f t="shared" si="6"/>
        <v>250</v>
      </c>
      <c r="O26" s="19">
        <f t="shared" si="1"/>
        <v>-377.85714285714289</v>
      </c>
      <c r="P26" s="10">
        <f t="shared" si="7"/>
        <v>94.464285714285722</v>
      </c>
      <c r="Q26" s="10">
        <f>IF($O26&gt;=0,0,IF(-$O26*Hoja3!B$9&gt;Hoja3!$B$6,Hoja3!$B$6,-$O26*Hoja3!$B$9))</f>
        <v>283.39285714285717</v>
      </c>
      <c r="R26" s="10">
        <f t="shared" si="8"/>
        <v>109.46428571428572</v>
      </c>
      <c r="S26" s="10">
        <f t="shared" si="9"/>
        <v>533.39285714285711</v>
      </c>
      <c r="T26" s="11">
        <f>R26*Hoja3!$B$10</f>
        <v>3127580.7321428573</v>
      </c>
      <c r="U26" s="11">
        <f>S26*Hoja3!$B$10</f>
        <v>15239940.696428571</v>
      </c>
      <c r="V26" s="38"/>
    </row>
    <row r="27" spans="1:22" ht="18.75" x14ac:dyDescent="0.25">
      <c r="A27" s="20">
        <v>6.5</v>
      </c>
      <c r="B27" s="5">
        <f t="shared" si="2"/>
        <v>696.42857142857144</v>
      </c>
      <c r="C27" s="9">
        <v>10</v>
      </c>
      <c r="D27" s="9">
        <f>Hoja3!B$5</f>
        <v>250</v>
      </c>
      <c r="E27" s="19">
        <f t="shared" si="0"/>
        <v>-436.42857142857144</v>
      </c>
      <c r="F27" s="10">
        <f t="shared" si="3"/>
        <v>87.285714285714278</v>
      </c>
      <c r="G27" s="10">
        <f>IF($E27&gt;=0,0,IF(-$E27*Hoja3!B$8&gt;Hoja3!$B$6,Hoja3!$B$6,-$E27*Hoja3!$B$8))</f>
        <v>349.14285714285717</v>
      </c>
      <c r="H27" s="10">
        <f t="shared" si="4"/>
        <v>97.285714285714278</v>
      </c>
      <c r="I27" s="10">
        <f t="shared" si="5"/>
        <v>599.14285714285711</v>
      </c>
      <c r="J27" s="11">
        <f>H27*Hoja3!$B$10</f>
        <v>2779618.2428571428</v>
      </c>
      <c r="K27" s="11">
        <f>I27*Hoja3!$B$10</f>
        <v>17118529.971428569</v>
      </c>
      <c r="L27" s="1"/>
      <c r="M27" s="9">
        <v>15</v>
      </c>
      <c r="N27" s="9">
        <f t="shared" si="6"/>
        <v>250</v>
      </c>
      <c r="O27" s="19">
        <f t="shared" si="1"/>
        <v>-431.42857142857144</v>
      </c>
      <c r="P27" s="10">
        <f t="shared" si="7"/>
        <v>107.85714285714289</v>
      </c>
      <c r="Q27" s="10">
        <f>IF($O27&gt;=0,0,IF(-$O27*Hoja3!B$9&gt;Hoja3!$B$6,Hoja3!$B$6,-$O27*Hoja3!$B$9))</f>
        <v>323.57142857142856</v>
      </c>
      <c r="R27" s="10">
        <f t="shared" si="8"/>
        <v>122.85714285714289</v>
      </c>
      <c r="S27" s="10">
        <f t="shared" si="9"/>
        <v>573.57142857142856</v>
      </c>
      <c r="T27" s="11">
        <f>R27*Hoja3!$B$10</f>
        <v>3510237.4285714296</v>
      </c>
      <c r="U27" s="11">
        <f>S27*Hoja3!$B$10</f>
        <v>16387910.785714285</v>
      </c>
      <c r="V27" s="38"/>
    </row>
    <row r="28" spans="1:22" ht="18.75" x14ac:dyDescent="0.25">
      <c r="A28" s="20">
        <v>7</v>
      </c>
      <c r="B28" s="5">
        <f t="shared" si="2"/>
        <v>750</v>
      </c>
      <c r="C28" s="9">
        <v>10</v>
      </c>
      <c r="D28" s="9">
        <f>Hoja3!B$5</f>
        <v>250</v>
      </c>
      <c r="E28" s="19">
        <f t="shared" si="0"/>
        <v>-490</v>
      </c>
      <c r="F28" s="10">
        <f t="shared" si="3"/>
        <v>140</v>
      </c>
      <c r="G28" s="10">
        <f>IF($E28&gt;=0,0,IF(-$E28*Hoja3!B$8&gt;Hoja3!$B$6,Hoja3!$B$6,-$E28*Hoja3!$B$8))</f>
        <v>350</v>
      </c>
      <c r="H28" s="10">
        <f t="shared" si="4"/>
        <v>150</v>
      </c>
      <c r="I28" s="10">
        <f t="shared" si="5"/>
        <v>600</v>
      </c>
      <c r="J28" s="11">
        <f>H28*Hoja3!$B$10</f>
        <v>4285755</v>
      </c>
      <c r="K28" s="11">
        <f>I28*Hoja3!$B$10</f>
        <v>17143020</v>
      </c>
      <c r="L28" s="1"/>
      <c r="M28" s="9">
        <v>15</v>
      </c>
      <c r="N28" s="9">
        <f t="shared" si="6"/>
        <v>250</v>
      </c>
      <c r="O28" s="19">
        <f t="shared" si="1"/>
        <v>-485</v>
      </c>
      <c r="P28" s="10">
        <f t="shared" si="7"/>
        <v>135</v>
      </c>
      <c r="Q28" s="10">
        <f>IF($O28&gt;=0,0,IF(-$O28*Hoja3!B$9&gt;Hoja3!$B$6,Hoja3!$B$6,-$O28*Hoja3!$B$9))</f>
        <v>350</v>
      </c>
      <c r="R28" s="10">
        <f t="shared" si="8"/>
        <v>150</v>
      </c>
      <c r="S28" s="10">
        <f t="shared" si="9"/>
        <v>600</v>
      </c>
      <c r="T28" s="11">
        <f>R28*Hoja3!$B$10</f>
        <v>4285755</v>
      </c>
      <c r="U28" s="11">
        <f>S28*Hoja3!$B$10</f>
        <v>17143020</v>
      </c>
      <c r="V28" s="38"/>
    </row>
    <row r="29" spans="1:22" ht="18.75" x14ac:dyDescent="0.25">
      <c r="A29" s="20">
        <v>7.5</v>
      </c>
      <c r="B29" s="5">
        <f t="shared" si="2"/>
        <v>803.57142857142856</v>
      </c>
      <c r="C29" s="9">
        <v>10</v>
      </c>
      <c r="D29" s="9">
        <f>Hoja3!B$5</f>
        <v>250</v>
      </c>
      <c r="E29" s="19">
        <f t="shared" si="0"/>
        <v>-543.57142857142856</v>
      </c>
      <c r="F29" s="10">
        <f t="shared" si="3"/>
        <v>193.57142857142856</v>
      </c>
      <c r="G29" s="10">
        <f>IF($E29&gt;=0,0,IF(-$E29*Hoja3!B$8&gt;Hoja3!$B$6,Hoja3!$B$6,-$E29*Hoja3!$B$8))</f>
        <v>350</v>
      </c>
      <c r="H29" s="10">
        <f t="shared" ref="H29:H30" si="10">C29+F29</f>
        <v>203.57142857142856</v>
      </c>
      <c r="I29" s="10">
        <f t="shared" ref="I29:I30" si="11">D29+G29</f>
        <v>600</v>
      </c>
      <c r="J29" s="11">
        <f>H29*Hoja3!$B$10</f>
        <v>5816381.7857142854</v>
      </c>
      <c r="K29" s="11">
        <f>I29*Hoja3!$B$10</f>
        <v>17143020</v>
      </c>
      <c r="L29" s="1"/>
      <c r="M29" s="9">
        <v>15</v>
      </c>
      <c r="N29" s="9">
        <f t="shared" ref="N29:N30" si="12">D29</f>
        <v>250</v>
      </c>
      <c r="O29" s="19">
        <f t="shared" si="1"/>
        <v>-538.57142857142856</v>
      </c>
      <c r="P29" s="10">
        <f t="shared" si="7"/>
        <v>188.57142857142856</v>
      </c>
      <c r="Q29" s="10">
        <f>IF($O29&gt;=0,0,IF(-$O29*Hoja3!B$9&gt;Hoja3!$B$6,Hoja3!$B$6,-$O29*Hoja3!$B$9))</f>
        <v>350</v>
      </c>
      <c r="R29" s="10">
        <f t="shared" ref="R29:R30" si="13">M29+P29</f>
        <v>203.57142857142856</v>
      </c>
      <c r="S29" s="10">
        <f t="shared" ref="S29:S30" si="14">N29+Q29</f>
        <v>600</v>
      </c>
      <c r="T29" s="11">
        <f>R29*Hoja3!$B$10</f>
        <v>5816381.7857142854</v>
      </c>
      <c r="U29" s="11">
        <f>S29*Hoja3!$B$10</f>
        <v>17143020</v>
      </c>
      <c r="V29" s="38"/>
    </row>
    <row r="30" spans="1:22" ht="18.75" x14ac:dyDescent="0.25">
      <c r="A30" s="20">
        <v>8</v>
      </c>
      <c r="B30" s="5">
        <f t="shared" si="2"/>
        <v>857.14285714285711</v>
      </c>
      <c r="C30" s="9">
        <v>10</v>
      </c>
      <c r="D30" s="9">
        <f>Hoja3!B$5</f>
        <v>250</v>
      </c>
      <c r="E30" s="19">
        <f t="shared" si="0"/>
        <v>-597.14285714285711</v>
      </c>
      <c r="F30" s="10">
        <f t="shared" si="3"/>
        <v>247.14285714285711</v>
      </c>
      <c r="G30" s="10">
        <f>IF($E30&gt;=0,0,IF(-$E30*Hoja3!B$8&gt;Hoja3!$B$6,Hoja3!$B$6,-$E30*Hoja3!$B$8))</f>
        <v>350</v>
      </c>
      <c r="H30" s="10">
        <f t="shared" si="10"/>
        <v>257.14285714285711</v>
      </c>
      <c r="I30" s="10">
        <f t="shared" si="11"/>
        <v>600</v>
      </c>
      <c r="J30" s="11">
        <f>H30*Hoja3!$B$10</f>
        <v>7347008.5714285709</v>
      </c>
      <c r="K30" s="11">
        <f>I30*Hoja3!$B$10</f>
        <v>17143020</v>
      </c>
      <c r="L30" s="1"/>
      <c r="M30" s="9">
        <v>15</v>
      </c>
      <c r="N30" s="9">
        <f t="shared" si="12"/>
        <v>250</v>
      </c>
      <c r="O30" s="19">
        <f t="shared" si="1"/>
        <v>-592.14285714285711</v>
      </c>
      <c r="P30" s="10">
        <f t="shared" si="7"/>
        <v>242.14285714285711</v>
      </c>
      <c r="Q30" s="10">
        <f>IF($O30&gt;=0,0,IF(-$O30*Hoja3!B$9&gt;Hoja3!$B$6,Hoja3!$B$6,-$O30*Hoja3!$B$9))</f>
        <v>350</v>
      </c>
      <c r="R30" s="10">
        <f t="shared" si="13"/>
        <v>257.14285714285711</v>
      </c>
      <c r="S30" s="10">
        <f t="shared" si="14"/>
        <v>600</v>
      </c>
      <c r="T30" s="11">
        <f>R30*Hoja3!$B$10</f>
        <v>7347008.5714285709</v>
      </c>
      <c r="U30" s="11">
        <f>S30*Hoja3!$B$10</f>
        <v>17143020</v>
      </c>
      <c r="V30" s="38"/>
    </row>
    <row r="31" spans="1:22" ht="18.75" x14ac:dyDescent="0.25">
      <c r="A31" s="20">
        <v>8.5</v>
      </c>
      <c r="B31" s="5">
        <f t="shared" si="2"/>
        <v>910.71428571428567</v>
      </c>
      <c r="C31" s="9">
        <v>10</v>
      </c>
      <c r="D31" s="9">
        <f>Hoja3!B$5</f>
        <v>250</v>
      </c>
      <c r="E31" s="19">
        <f t="shared" si="0"/>
        <v>-650.71428571428567</v>
      </c>
      <c r="F31" s="10">
        <f t="shared" si="3"/>
        <v>300.71428571428567</v>
      </c>
      <c r="G31" s="10">
        <f>IF($E31&gt;=0,0,IF(-$E31*Hoja3!B$8&gt;Hoja3!$B$6,Hoja3!$B$6,-$E31*Hoja3!$B$8))</f>
        <v>350</v>
      </c>
      <c r="H31" s="10">
        <f t="shared" ref="H31:H34" si="15">C31+F31</f>
        <v>310.71428571428567</v>
      </c>
      <c r="I31" s="10">
        <f t="shared" ref="I31:I34" si="16">D31+G31</f>
        <v>600</v>
      </c>
      <c r="J31" s="11">
        <f>H31*Hoja3!$B$10</f>
        <v>8877635.3571428563</v>
      </c>
      <c r="K31" s="11">
        <f>I31*Hoja3!$B$10</f>
        <v>17143020</v>
      </c>
      <c r="L31" s="1"/>
      <c r="M31" s="9">
        <v>15</v>
      </c>
      <c r="N31" s="9">
        <f t="shared" ref="N31:N34" si="17">D31</f>
        <v>250</v>
      </c>
      <c r="O31" s="19">
        <f t="shared" si="1"/>
        <v>-645.71428571428567</v>
      </c>
      <c r="P31" s="10">
        <f t="shared" si="7"/>
        <v>295.71428571428567</v>
      </c>
      <c r="Q31" s="10">
        <f>IF($O31&gt;=0,0,IF(-$O31*Hoja3!B$9&gt;Hoja3!$B$6,Hoja3!$B$6,-$O31*Hoja3!$B$9))</f>
        <v>350</v>
      </c>
      <c r="R31" s="10">
        <f t="shared" ref="R31:R34" si="18">M31+P31</f>
        <v>310.71428571428567</v>
      </c>
      <c r="S31" s="10">
        <f t="shared" ref="S31:S34" si="19">N31+Q31</f>
        <v>600</v>
      </c>
      <c r="T31" s="11">
        <f>R31*Hoja3!$B$10</f>
        <v>8877635.3571428563</v>
      </c>
      <c r="U31" s="11">
        <f>S31*Hoja3!$B$10</f>
        <v>17143020</v>
      </c>
      <c r="V31" s="38"/>
    </row>
    <row r="32" spans="1:22" ht="18.75" x14ac:dyDescent="0.25">
      <c r="A32" s="20">
        <v>9</v>
      </c>
      <c r="B32" s="5">
        <f t="shared" si="2"/>
        <v>964.28571428571433</v>
      </c>
      <c r="C32" s="9">
        <v>10</v>
      </c>
      <c r="D32" s="9">
        <f>Hoja3!B$5</f>
        <v>250</v>
      </c>
      <c r="E32" s="19">
        <f t="shared" si="0"/>
        <v>-704.28571428571433</v>
      </c>
      <c r="F32" s="10">
        <f t="shared" si="3"/>
        <v>354.28571428571433</v>
      </c>
      <c r="G32" s="10">
        <f>IF($E32&gt;=0,0,IF(-$E32*Hoja3!B$8&gt;Hoja3!$B$6,Hoja3!$B$6,-$E32*Hoja3!$B$8))</f>
        <v>350</v>
      </c>
      <c r="H32" s="10">
        <f t="shared" si="15"/>
        <v>364.28571428571433</v>
      </c>
      <c r="I32" s="10">
        <f t="shared" si="16"/>
        <v>600</v>
      </c>
      <c r="J32" s="11">
        <f>H32*Hoja3!$B$10</f>
        <v>10408262.142857144</v>
      </c>
      <c r="K32" s="11">
        <f>I32*Hoja3!$B$10</f>
        <v>17143020</v>
      </c>
      <c r="L32" s="1"/>
      <c r="M32" s="9">
        <v>15</v>
      </c>
      <c r="N32" s="9">
        <f t="shared" si="17"/>
        <v>250</v>
      </c>
      <c r="O32" s="19">
        <f t="shared" si="1"/>
        <v>-699.28571428571433</v>
      </c>
      <c r="P32" s="10">
        <f t="shared" si="7"/>
        <v>349.28571428571433</v>
      </c>
      <c r="Q32" s="10">
        <f>IF($O32&gt;=0,0,IF(-$O32*Hoja3!B$9&gt;Hoja3!$B$6,Hoja3!$B$6,-$O32*Hoja3!$B$9))</f>
        <v>350</v>
      </c>
      <c r="R32" s="10">
        <f t="shared" si="18"/>
        <v>364.28571428571433</v>
      </c>
      <c r="S32" s="10">
        <f t="shared" si="19"/>
        <v>600</v>
      </c>
      <c r="T32" s="11">
        <f>R32*Hoja3!$B$10</f>
        <v>10408262.142857144</v>
      </c>
      <c r="U32" s="11">
        <f>S32*Hoja3!$B$10</f>
        <v>17143020</v>
      </c>
      <c r="V32" s="38"/>
    </row>
    <row r="33" spans="1:22" ht="18.75" x14ac:dyDescent="0.25">
      <c r="A33" s="20">
        <v>9.5</v>
      </c>
      <c r="B33" s="5">
        <f t="shared" si="2"/>
        <v>1017.8571428571429</v>
      </c>
      <c r="C33" s="9">
        <v>10</v>
      </c>
      <c r="D33" s="9">
        <f>Hoja3!B$5</f>
        <v>250</v>
      </c>
      <c r="E33" s="19">
        <f t="shared" si="0"/>
        <v>-757.85714285714289</v>
      </c>
      <c r="F33" s="10">
        <f t="shared" si="3"/>
        <v>407.85714285714289</v>
      </c>
      <c r="G33" s="10">
        <f>IF($E33&gt;=0,0,IF(-$E33*Hoja3!B$8&gt;Hoja3!$B$6,Hoja3!$B$6,-$E33*Hoja3!$B$8))</f>
        <v>350</v>
      </c>
      <c r="H33" s="10">
        <f t="shared" si="15"/>
        <v>417.85714285714289</v>
      </c>
      <c r="I33" s="10">
        <f t="shared" si="16"/>
        <v>600</v>
      </c>
      <c r="J33" s="11">
        <f>H33*Hoja3!$B$10</f>
        <v>11938888.928571429</v>
      </c>
      <c r="K33" s="11">
        <f>I33*Hoja3!$B$10</f>
        <v>17143020</v>
      </c>
      <c r="L33" s="1"/>
      <c r="M33" s="9">
        <v>15</v>
      </c>
      <c r="N33" s="9">
        <f t="shared" si="17"/>
        <v>250</v>
      </c>
      <c r="O33" s="19">
        <f t="shared" si="1"/>
        <v>-752.85714285714289</v>
      </c>
      <c r="P33" s="10">
        <f t="shared" si="7"/>
        <v>402.85714285714289</v>
      </c>
      <c r="Q33" s="10">
        <f>IF($O33&gt;=0,0,IF(-$O33*Hoja3!B$9&gt;Hoja3!$B$6,Hoja3!$B$6,-$O33*Hoja3!$B$9))</f>
        <v>350</v>
      </c>
      <c r="R33" s="10">
        <f t="shared" si="18"/>
        <v>417.85714285714289</v>
      </c>
      <c r="S33" s="10">
        <f t="shared" si="19"/>
        <v>600</v>
      </c>
      <c r="T33" s="11">
        <f>R33*Hoja3!$B$10</f>
        <v>11938888.928571429</v>
      </c>
      <c r="U33" s="11">
        <f>S33*Hoja3!$B$10</f>
        <v>17143020</v>
      </c>
      <c r="V33" s="38"/>
    </row>
    <row r="34" spans="1:22" ht="18.75" x14ac:dyDescent="0.25">
      <c r="A34" s="20">
        <v>10</v>
      </c>
      <c r="B34" s="5">
        <f t="shared" si="2"/>
        <v>1071.4285714285713</v>
      </c>
      <c r="C34" s="9">
        <v>10</v>
      </c>
      <c r="D34" s="9">
        <f>Hoja3!B$5</f>
        <v>250</v>
      </c>
      <c r="E34" s="19">
        <f t="shared" si="0"/>
        <v>-811.42857142857133</v>
      </c>
      <c r="F34" s="10">
        <f t="shared" si="3"/>
        <v>461.42857142857133</v>
      </c>
      <c r="G34" s="10">
        <f>IF($E34&gt;=0,0,IF(-$E34*Hoja3!B$8&gt;Hoja3!$B$6,Hoja3!$B$6,-$E34*Hoja3!$B$8))</f>
        <v>350</v>
      </c>
      <c r="H34" s="10">
        <f t="shared" si="15"/>
        <v>471.42857142857133</v>
      </c>
      <c r="I34" s="10">
        <f t="shared" si="16"/>
        <v>600</v>
      </c>
      <c r="J34" s="11">
        <f>H34*Hoja3!$B$10</f>
        <v>13469515.714285713</v>
      </c>
      <c r="K34" s="11">
        <f>I34*Hoja3!$B$10</f>
        <v>17143020</v>
      </c>
      <c r="L34" s="1"/>
      <c r="M34" s="9">
        <v>15</v>
      </c>
      <c r="N34" s="9">
        <f t="shared" si="17"/>
        <v>250</v>
      </c>
      <c r="O34" s="19">
        <f t="shared" si="1"/>
        <v>-806.42857142857133</v>
      </c>
      <c r="P34" s="10">
        <f t="shared" si="7"/>
        <v>456.42857142857133</v>
      </c>
      <c r="Q34" s="10">
        <f>IF($O34&gt;=0,0,IF(-$O34*Hoja3!B$9&gt;Hoja3!$B$6,Hoja3!$B$6,-$O34*Hoja3!$B$9))</f>
        <v>350</v>
      </c>
      <c r="R34" s="10">
        <f t="shared" si="18"/>
        <v>471.42857142857133</v>
      </c>
      <c r="S34" s="10">
        <f t="shared" si="19"/>
        <v>600</v>
      </c>
      <c r="T34" s="11">
        <f>R34*Hoja3!$B$10</f>
        <v>13469515.714285713</v>
      </c>
      <c r="U34" s="11">
        <f>S34*Hoja3!$B$10</f>
        <v>17143020</v>
      </c>
      <c r="V34" s="38"/>
    </row>
    <row r="35" spans="1:22" ht="18.75" x14ac:dyDescent="0.25">
      <c r="A35" s="20">
        <v>10.5</v>
      </c>
      <c r="B35" s="5">
        <f t="shared" ref="B35:B38" si="20">($B$9*A35)/B$8</f>
        <v>1125</v>
      </c>
      <c r="C35" s="9">
        <v>10</v>
      </c>
      <c r="D35" s="9">
        <f>Hoja3!B$5</f>
        <v>250</v>
      </c>
      <c r="E35" s="19">
        <f t="shared" ref="E35:E38" si="21">IF((D35+C35-B35)&gt;0,0,D35+C35-B35)</f>
        <v>-865</v>
      </c>
      <c r="F35" s="10">
        <f t="shared" ref="F35:F38" si="22">IF(G35=0,0,-E35-G35)</f>
        <v>515</v>
      </c>
      <c r="G35" s="10">
        <f>IF($E35&gt;=0,0,IF(-$E35*Hoja3!B$8&gt;Hoja3!$B$6,Hoja3!$B$6,-$E35*Hoja3!$B$8))</f>
        <v>350</v>
      </c>
      <c r="H35" s="10">
        <f t="shared" ref="H35:H38" si="23">C35+F35</f>
        <v>525</v>
      </c>
      <c r="I35" s="10">
        <f t="shared" ref="I35:I38" si="24">D35+G35</f>
        <v>600</v>
      </c>
      <c r="J35" s="11">
        <f>H35*Hoja3!$B$10</f>
        <v>15000142.5</v>
      </c>
      <c r="K35" s="11">
        <f>I35*Hoja3!$B$10</f>
        <v>17143020</v>
      </c>
      <c r="L35" s="1"/>
      <c r="M35" s="9">
        <v>15</v>
      </c>
      <c r="N35" s="9">
        <f t="shared" ref="N35:N38" si="25">D35</f>
        <v>250</v>
      </c>
      <c r="O35" s="19">
        <f t="shared" ref="O35:O38" si="26">IF((N35+M35-B35)&gt;0,0,N35+M35-B35)</f>
        <v>-860</v>
      </c>
      <c r="P35" s="10">
        <f t="shared" ref="P35:P38" si="27">IF(Q35=0,0,-O35-Q35)</f>
        <v>510</v>
      </c>
      <c r="Q35" s="10">
        <f>IF($O35&gt;=0,0,IF(-$O35*Hoja3!B$9&gt;Hoja3!$B$6,Hoja3!$B$6,-$O35*Hoja3!$B$9))</f>
        <v>350</v>
      </c>
      <c r="R35" s="10">
        <f t="shared" ref="R35:R38" si="28">M35+P35</f>
        <v>525</v>
      </c>
      <c r="S35" s="10">
        <f t="shared" ref="S35:S38" si="29">N35+Q35</f>
        <v>600</v>
      </c>
      <c r="T35" s="11">
        <f>R35*Hoja3!$B$10</f>
        <v>15000142.5</v>
      </c>
      <c r="U35" s="11">
        <f>S35*Hoja3!$B$10</f>
        <v>17143020</v>
      </c>
    </row>
    <row r="36" spans="1:22" ht="18.75" x14ac:dyDescent="0.25">
      <c r="A36" s="20">
        <v>11</v>
      </c>
      <c r="B36" s="5">
        <f t="shared" si="20"/>
        <v>1178.5714285714287</v>
      </c>
      <c r="C36" s="9">
        <v>10</v>
      </c>
      <c r="D36" s="9">
        <f>Hoja3!B$5</f>
        <v>250</v>
      </c>
      <c r="E36" s="19">
        <f t="shared" si="21"/>
        <v>-918.57142857142867</v>
      </c>
      <c r="F36" s="10">
        <f t="shared" si="22"/>
        <v>568.57142857142867</v>
      </c>
      <c r="G36" s="10">
        <f>IF($E36&gt;=0,0,IF(-$E36*Hoja3!B$8&gt;Hoja3!$B$6,Hoja3!$B$6,-$E36*Hoja3!$B$8))</f>
        <v>350</v>
      </c>
      <c r="H36" s="10">
        <f t="shared" si="23"/>
        <v>578.57142857142867</v>
      </c>
      <c r="I36" s="10">
        <f t="shared" si="24"/>
        <v>600</v>
      </c>
      <c r="J36" s="11">
        <f>H36*Hoja3!$B$10</f>
        <v>16530769.285714289</v>
      </c>
      <c r="K36" s="11">
        <f>I36*Hoja3!$B$10</f>
        <v>17143020</v>
      </c>
      <c r="L36" s="1"/>
      <c r="M36" s="9">
        <v>15</v>
      </c>
      <c r="N36" s="9">
        <f t="shared" si="25"/>
        <v>250</v>
      </c>
      <c r="O36" s="19">
        <f t="shared" si="26"/>
        <v>-913.57142857142867</v>
      </c>
      <c r="P36" s="10">
        <f t="shared" si="27"/>
        <v>563.57142857142867</v>
      </c>
      <c r="Q36" s="10">
        <f>IF($O36&gt;=0,0,IF(-$O36*Hoja3!B$9&gt;Hoja3!$B$6,Hoja3!$B$6,-$O36*Hoja3!$B$9))</f>
        <v>350</v>
      </c>
      <c r="R36" s="10">
        <f t="shared" si="28"/>
        <v>578.57142857142867</v>
      </c>
      <c r="S36" s="10">
        <f t="shared" si="29"/>
        <v>600</v>
      </c>
      <c r="T36" s="11">
        <f>R36*Hoja3!$B$10</f>
        <v>16530769.285714289</v>
      </c>
      <c r="U36" s="11">
        <f>S36*Hoja3!$B$10</f>
        <v>17143020</v>
      </c>
    </row>
    <row r="37" spans="1:22" ht="18.75" x14ac:dyDescent="0.25">
      <c r="A37" s="20">
        <v>11.5</v>
      </c>
      <c r="B37" s="5">
        <f t="shared" si="20"/>
        <v>1232.1428571428571</v>
      </c>
      <c r="C37" s="9">
        <v>10</v>
      </c>
      <c r="D37" s="9">
        <f>Hoja3!B$5</f>
        <v>250</v>
      </c>
      <c r="E37" s="19">
        <f t="shared" si="21"/>
        <v>-972.14285714285711</v>
      </c>
      <c r="F37" s="10">
        <f t="shared" si="22"/>
        <v>622.14285714285711</v>
      </c>
      <c r="G37" s="10">
        <f>IF($E37&gt;=0,0,IF(-$E37*Hoja3!B$8&gt;Hoja3!$B$6,Hoja3!$B$6,-$E37*Hoja3!$B$8))</f>
        <v>350</v>
      </c>
      <c r="H37" s="10">
        <f t="shared" si="23"/>
        <v>632.14285714285711</v>
      </c>
      <c r="I37" s="10">
        <f t="shared" si="24"/>
        <v>600</v>
      </c>
      <c r="J37" s="11">
        <f>H37*Hoja3!$B$10</f>
        <v>18061396.071428571</v>
      </c>
      <c r="K37" s="11">
        <f>I37*Hoja3!$B$10</f>
        <v>17143020</v>
      </c>
      <c r="L37" s="1"/>
      <c r="M37" s="9">
        <v>15</v>
      </c>
      <c r="N37" s="9">
        <f t="shared" si="25"/>
        <v>250</v>
      </c>
      <c r="O37" s="19">
        <f t="shared" si="26"/>
        <v>-967.14285714285711</v>
      </c>
      <c r="P37" s="10">
        <f t="shared" si="27"/>
        <v>617.14285714285711</v>
      </c>
      <c r="Q37" s="10">
        <f>IF($O37&gt;=0,0,IF(-$O37*Hoja3!B$9&gt;Hoja3!$B$6,Hoja3!$B$6,-$O37*Hoja3!$B$9))</f>
        <v>350</v>
      </c>
      <c r="R37" s="10">
        <f t="shared" si="28"/>
        <v>632.14285714285711</v>
      </c>
      <c r="S37" s="10">
        <f t="shared" si="29"/>
        <v>600</v>
      </c>
      <c r="T37" s="11">
        <f>R37*Hoja3!$B$10</f>
        <v>18061396.071428571</v>
      </c>
      <c r="U37" s="11">
        <f>S37*Hoja3!$B$10</f>
        <v>17143020</v>
      </c>
    </row>
    <row r="38" spans="1:22" ht="18.75" x14ac:dyDescent="0.25">
      <c r="A38" s="20">
        <v>12</v>
      </c>
      <c r="B38" s="5">
        <f t="shared" si="20"/>
        <v>1285.7142857142858</v>
      </c>
      <c r="C38" s="9">
        <v>10</v>
      </c>
      <c r="D38" s="9">
        <f>Hoja3!B$5</f>
        <v>250</v>
      </c>
      <c r="E38" s="19">
        <f t="shared" si="21"/>
        <v>-1025.7142857142858</v>
      </c>
      <c r="F38" s="10">
        <f t="shared" si="22"/>
        <v>675.71428571428578</v>
      </c>
      <c r="G38" s="10">
        <f>IF($E38&gt;=0,0,IF(-$E38*Hoja3!B$8&gt;Hoja3!$B$6,Hoja3!$B$6,-$E38*Hoja3!$B$8))</f>
        <v>350</v>
      </c>
      <c r="H38" s="10">
        <f t="shared" si="23"/>
        <v>685.71428571428578</v>
      </c>
      <c r="I38" s="10">
        <f t="shared" si="24"/>
        <v>600</v>
      </c>
      <c r="J38" s="11">
        <f>H38*Hoja3!$B$10</f>
        <v>19592022.857142858</v>
      </c>
      <c r="K38" s="11">
        <f>I38*Hoja3!$B$10</f>
        <v>17143020</v>
      </c>
      <c r="L38" s="1"/>
      <c r="M38" s="9">
        <v>15</v>
      </c>
      <c r="N38" s="9">
        <f t="shared" si="25"/>
        <v>250</v>
      </c>
      <c r="O38" s="19">
        <f t="shared" si="26"/>
        <v>-1020.7142857142858</v>
      </c>
      <c r="P38" s="10">
        <f t="shared" si="27"/>
        <v>670.71428571428578</v>
      </c>
      <c r="Q38" s="10">
        <f>IF($O38&gt;=0,0,IF(-$O38*Hoja3!B$9&gt;Hoja3!$B$6,Hoja3!$B$6,-$O38*Hoja3!$B$9))</f>
        <v>350</v>
      </c>
      <c r="R38" s="10">
        <f t="shared" si="28"/>
        <v>685.71428571428578</v>
      </c>
      <c r="S38" s="10">
        <f t="shared" si="29"/>
        <v>600</v>
      </c>
      <c r="T38" s="11">
        <f>R38*Hoja3!$B$10</f>
        <v>19592022.857142858</v>
      </c>
      <c r="U38" s="11">
        <f>S38*Hoja3!$B$10</f>
        <v>17143020</v>
      </c>
    </row>
    <row r="39" spans="1:22" ht="18.75" hidden="1" x14ac:dyDescent="0.25">
      <c r="A39" s="20">
        <f t="shared" ref="A39:B43" si="30">A31</f>
        <v>8.5</v>
      </c>
      <c r="B39" s="5">
        <f t="shared" si="30"/>
        <v>910.71428571428567</v>
      </c>
      <c r="C39" s="9">
        <v>10</v>
      </c>
      <c r="D39" s="9">
        <f>Hoja3!C$5</f>
        <v>200</v>
      </c>
      <c r="E39" s="19">
        <f t="shared" ref="E39:E46" si="31">IF((D39+C39-B31)&gt;0,0,D39+C39-B31)</f>
        <v>-700.71428571428567</v>
      </c>
      <c r="F39" s="10">
        <f t="shared" ref="F39:F42" si="32">IF(G39=0,0,-E39-G39)</f>
        <v>400.71428571428567</v>
      </c>
      <c r="G39" s="10">
        <f>IF($E39&gt;=0,0,IF(-$E39*Hoja3!C$8&gt;Hoja3!$C$6,Hoja3!$C$6,-$E39*Hoja3!$C$8))</f>
        <v>300</v>
      </c>
      <c r="H39" s="10">
        <f t="shared" ref="H39:H42" si="33">C39+F39</f>
        <v>410.71428571428567</v>
      </c>
      <c r="I39" s="10">
        <f t="shared" ref="I39:I42" si="34">D39+G39</f>
        <v>500</v>
      </c>
      <c r="J39" s="11">
        <f>H39*Hoja3!$B$10</f>
        <v>11734805.357142856</v>
      </c>
      <c r="K39" s="11">
        <f>I39*Hoja3!$B$10</f>
        <v>14285850</v>
      </c>
      <c r="L39" s="1"/>
      <c r="M39" s="9">
        <v>15</v>
      </c>
      <c r="N39" s="9">
        <f t="shared" ref="N39:N42" si="35">D39</f>
        <v>200</v>
      </c>
      <c r="O39" s="19">
        <f t="shared" ref="O39:O46" si="36">IF((N39+M39-B31)&gt;0,0,N39+M39-B31)</f>
        <v>-695.71428571428567</v>
      </c>
      <c r="P39" s="10">
        <f t="shared" ref="P39:P42" si="37">IF(Q39=0,0,-O39-Q39)</f>
        <v>395.71428571428567</v>
      </c>
      <c r="Q39" s="10">
        <f>IF($O39&gt;=0,0,IF(-$O39*Hoja3!C$9&gt;Hoja3!$C$6,Hoja3!$C$6,-$O39*Hoja3!$C$9))</f>
        <v>300</v>
      </c>
      <c r="R39" s="10">
        <f t="shared" ref="R39:R42" si="38">M39+P39</f>
        <v>410.71428571428567</v>
      </c>
      <c r="S39" s="10">
        <f t="shared" ref="S39:S42" si="39">N39+Q39</f>
        <v>500</v>
      </c>
      <c r="T39" s="11">
        <f>R39*Hoja3!$B$10</f>
        <v>11734805.357142856</v>
      </c>
      <c r="U39" s="11">
        <f>S39*Hoja3!$B$10</f>
        <v>14285850</v>
      </c>
    </row>
    <row r="40" spans="1:22" ht="18.75" hidden="1" x14ac:dyDescent="0.25">
      <c r="A40" s="20">
        <f t="shared" si="30"/>
        <v>9</v>
      </c>
      <c r="B40" s="5">
        <f t="shared" si="30"/>
        <v>964.28571428571433</v>
      </c>
      <c r="C40" s="9">
        <v>10</v>
      </c>
      <c r="D40" s="9">
        <f>Hoja3!C$5</f>
        <v>200</v>
      </c>
      <c r="E40" s="19">
        <f t="shared" si="31"/>
        <v>-754.28571428571433</v>
      </c>
      <c r="F40" s="10">
        <f t="shared" si="32"/>
        <v>454.28571428571433</v>
      </c>
      <c r="G40" s="10">
        <f>IF($E40&gt;=0,0,IF(-$E40*Hoja3!C$8&gt;Hoja3!$C$6,Hoja3!$C$6,-$E40*Hoja3!$C$8))</f>
        <v>300</v>
      </c>
      <c r="H40" s="10">
        <f t="shared" si="33"/>
        <v>464.28571428571433</v>
      </c>
      <c r="I40" s="10">
        <f t="shared" si="34"/>
        <v>500</v>
      </c>
      <c r="J40" s="11">
        <f>H40*Hoja3!$B$10</f>
        <v>13265432.142857146</v>
      </c>
      <c r="K40" s="11">
        <f>I40*Hoja3!$B$10</f>
        <v>14285850</v>
      </c>
      <c r="L40" s="1"/>
      <c r="M40" s="9">
        <v>15</v>
      </c>
      <c r="N40" s="9">
        <f t="shared" si="35"/>
        <v>200</v>
      </c>
      <c r="O40" s="19">
        <f t="shared" si="36"/>
        <v>-749.28571428571433</v>
      </c>
      <c r="P40" s="10">
        <f t="shared" si="37"/>
        <v>449.28571428571433</v>
      </c>
      <c r="Q40" s="10">
        <f>IF($O40&gt;=0,0,IF(-$O40*Hoja3!C$9&gt;Hoja3!$C$6,Hoja3!$C$6,-$O40*Hoja3!$C$9))</f>
        <v>300</v>
      </c>
      <c r="R40" s="10">
        <f t="shared" si="38"/>
        <v>464.28571428571433</v>
      </c>
      <c r="S40" s="10">
        <f t="shared" si="39"/>
        <v>500</v>
      </c>
      <c r="T40" s="11">
        <f>R40*Hoja3!$B$10</f>
        <v>13265432.142857146</v>
      </c>
      <c r="U40" s="11">
        <f>S40*Hoja3!$B$10</f>
        <v>14285850</v>
      </c>
    </row>
    <row r="41" spans="1:22" ht="18.75" hidden="1" x14ac:dyDescent="0.25">
      <c r="A41" s="20">
        <f t="shared" si="30"/>
        <v>9.5</v>
      </c>
      <c r="B41" s="5">
        <f t="shared" si="30"/>
        <v>1017.8571428571429</v>
      </c>
      <c r="C41" s="9">
        <v>10</v>
      </c>
      <c r="D41" s="9">
        <f>Hoja3!C$5</f>
        <v>200</v>
      </c>
      <c r="E41" s="19">
        <f t="shared" si="31"/>
        <v>-807.85714285714289</v>
      </c>
      <c r="F41" s="10">
        <f t="shared" si="32"/>
        <v>507.85714285714289</v>
      </c>
      <c r="G41" s="10">
        <f>IF($E41&gt;=0,0,IF(-$E41*Hoja3!C$8&gt;Hoja3!$C$6,Hoja3!$C$6,-$E41*Hoja3!$C$8))</f>
        <v>300</v>
      </c>
      <c r="H41" s="10">
        <f t="shared" si="33"/>
        <v>517.85714285714289</v>
      </c>
      <c r="I41" s="10">
        <f t="shared" si="34"/>
        <v>500</v>
      </c>
      <c r="J41" s="11">
        <f>H41*Hoja3!$B$10</f>
        <v>14796058.928571429</v>
      </c>
      <c r="K41" s="11">
        <f>I41*Hoja3!$B$10</f>
        <v>14285850</v>
      </c>
      <c r="L41" s="1"/>
      <c r="M41" s="9">
        <v>15</v>
      </c>
      <c r="N41" s="9">
        <f t="shared" si="35"/>
        <v>200</v>
      </c>
      <c r="O41" s="19">
        <f t="shared" si="36"/>
        <v>-802.85714285714289</v>
      </c>
      <c r="P41" s="10">
        <f t="shared" si="37"/>
        <v>502.85714285714289</v>
      </c>
      <c r="Q41" s="10">
        <f>IF($O41&gt;=0,0,IF(-$O41*Hoja3!C$9&gt;Hoja3!$C$6,Hoja3!$C$6,-$O41*Hoja3!$C$9))</f>
        <v>300</v>
      </c>
      <c r="R41" s="10">
        <f t="shared" si="38"/>
        <v>517.85714285714289</v>
      </c>
      <c r="S41" s="10">
        <f t="shared" si="39"/>
        <v>500</v>
      </c>
      <c r="T41" s="11">
        <f>R41*Hoja3!$B$10</f>
        <v>14796058.928571429</v>
      </c>
      <c r="U41" s="11">
        <f>S41*Hoja3!$B$10</f>
        <v>14285850</v>
      </c>
    </row>
    <row r="42" spans="1:22" ht="18.75" hidden="1" x14ac:dyDescent="0.25">
      <c r="A42" s="20">
        <f t="shared" si="30"/>
        <v>10</v>
      </c>
      <c r="B42" s="5">
        <f t="shared" si="30"/>
        <v>1071.4285714285713</v>
      </c>
      <c r="C42" s="9">
        <v>10</v>
      </c>
      <c r="D42" s="9">
        <f>Hoja3!C$5</f>
        <v>200</v>
      </c>
      <c r="E42" s="19">
        <f t="shared" si="31"/>
        <v>-861.42857142857133</v>
      </c>
      <c r="F42" s="10">
        <f t="shared" si="32"/>
        <v>561.42857142857133</v>
      </c>
      <c r="G42" s="10">
        <f>IF($E42&gt;=0,0,IF(-$E42*Hoja3!C$8&gt;Hoja3!$C$6,Hoja3!$C$6,-$E42*Hoja3!$C$8))</f>
        <v>300</v>
      </c>
      <c r="H42" s="10">
        <f t="shared" si="33"/>
        <v>571.42857142857133</v>
      </c>
      <c r="I42" s="10">
        <f t="shared" si="34"/>
        <v>500</v>
      </c>
      <c r="J42" s="11">
        <f>H42*Hoja3!$B$10</f>
        <v>16326685.714285713</v>
      </c>
      <c r="K42" s="11">
        <f>I42*Hoja3!$B$10</f>
        <v>14285850</v>
      </c>
      <c r="L42" s="1"/>
      <c r="M42" s="9">
        <v>15</v>
      </c>
      <c r="N42" s="9">
        <f t="shared" si="35"/>
        <v>200</v>
      </c>
      <c r="O42" s="19">
        <f t="shared" si="36"/>
        <v>-856.42857142857133</v>
      </c>
      <c r="P42" s="10">
        <f t="shared" si="37"/>
        <v>556.42857142857133</v>
      </c>
      <c r="Q42" s="10">
        <f>IF($O42&gt;=0,0,IF(-$O42*Hoja3!C$9&gt;Hoja3!$C$6,Hoja3!$C$6,-$O42*Hoja3!$C$9))</f>
        <v>300</v>
      </c>
      <c r="R42" s="10">
        <f t="shared" si="38"/>
        <v>571.42857142857133</v>
      </c>
      <c r="S42" s="10">
        <f t="shared" si="39"/>
        <v>500</v>
      </c>
      <c r="T42" s="11">
        <f>R42*Hoja3!$B$10</f>
        <v>16326685.714285713</v>
      </c>
      <c r="U42" s="11">
        <f>S42*Hoja3!$B$10</f>
        <v>14285850</v>
      </c>
    </row>
    <row r="43" spans="1:22" ht="18.75" hidden="1" x14ac:dyDescent="0.25">
      <c r="A43" s="20">
        <f t="shared" si="30"/>
        <v>10.5</v>
      </c>
      <c r="B43" s="5">
        <f t="shared" si="30"/>
        <v>1125</v>
      </c>
      <c r="C43" s="9">
        <v>10</v>
      </c>
      <c r="D43" s="9">
        <f>Hoja3!C$5</f>
        <v>200</v>
      </c>
      <c r="E43" s="19">
        <f t="shared" si="31"/>
        <v>-915</v>
      </c>
      <c r="F43" s="10">
        <f t="shared" ref="F43:F46" si="40">IF(G43=0,0,-E43-G43)</f>
        <v>615</v>
      </c>
      <c r="G43" s="10">
        <f>IF($E43&gt;=0,0,IF(-$E43*Hoja3!C$8&gt;Hoja3!$C$6,Hoja3!$C$6,-$E43*Hoja3!$C$8))</f>
        <v>300</v>
      </c>
      <c r="H43" s="10">
        <f t="shared" ref="H43:H46" si="41">C43+F43</f>
        <v>625</v>
      </c>
      <c r="I43" s="10">
        <f t="shared" ref="I43:I46" si="42">D43+G43</f>
        <v>500</v>
      </c>
      <c r="J43" s="11">
        <f>H43*Hoja3!$B$10</f>
        <v>17857312.5</v>
      </c>
      <c r="K43" s="11">
        <f>I43*Hoja3!$B$10</f>
        <v>14285850</v>
      </c>
      <c r="L43" s="1"/>
      <c r="M43" s="9">
        <v>15</v>
      </c>
      <c r="N43" s="9">
        <f t="shared" ref="N43:N46" si="43">D43</f>
        <v>200</v>
      </c>
      <c r="O43" s="19">
        <f t="shared" si="36"/>
        <v>-910</v>
      </c>
      <c r="P43" s="10">
        <f t="shared" ref="P43:P46" si="44">IF(Q43=0,0,-O43-Q43)</f>
        <v>610</v>
      </c>
      <c r="Q43" s="10">
        <f>IF($O43&gt;=0,0,IF(-$O43*Hoja3!C$9&gt;Hoja3!$C$6,Hoja3!$C$6,-$O43*Hoja3!$C$9))</f>
        <v>300</v>
      </c>
      <c r="R43" s="10">
        <f t="shared" ref="R43:R46" si="45">M43+P43</f>
        <v>625</v>
      </c>
      <c r="S43" s="10">
        <f t="shared" ref="S43:S46" si="46">N43+Q43</f>
        <v>500</v>
      </c>
      <c r="T43" s="11">
        <f>R43*Hoja3!$B$10</f>
        <v>17857312.5</v>
      </c>
      <c r="U43" s="11">
        <f>S43*Hoja3!$B$10</f>
        <v>14285850</v>
      </c>
    </row>
    <row r="44" spans="1:22" ht="18.75" hidden="1" x14ac:dyDescent="0.25">
      <c r="A44" s="20">
        <f t="shared" ref="A44:B44" si="47">A36</f>
        <v>11</v>
      </c>
      <c r="B44" s="5">
        <f t="shared" si="47"/>
        <v>1178.5714285714287</v>
      </c>
      <c r="C44" s="9">
        <v>10</v>
      </c>
      <c r="D44" s="9">
        <f>Hoja3!C$5</f>
        <v>200</v>
      </c>
      <c r="E44" s="19">
        <f t="shared" si="31"/>
        <v>-968.57142857142867</v>
      </c>
      <c r="F44" s="10">
        <f t="shared" si="40"/>
        <v>668.57142857142867</v>
      </c>
      <c r="G44" s="10">
        <f>IF($E44&gt;=0,0,IF(-$E44*Hoja3!C$8&gt;Hoja3!$C$6,Hoja3!$C$6,-$E44*Hoja3!$C$8))</f>
        <v>300</v>
      </c>
      <c r="H44" s="10">
        <f t="shared" si="41"/>
        <v>678.57142857142867</v>
      </c>
      <c r="I44" s="10">
        <f t="shared" si="42"/>
        <v>500</v>
      </c>
      <c r="J44" s="11">
        <f>H44*Hoja3!$B$10</f>
        <v>19387939.285714287</v>
      </c>
      <c r="K44" s="11">
        <f>I44*Hoja3!$B$10</f>
        <v>14285850</v>
      </c>
      <c r="L44" s="1"/>
      <c r="M44" s="9">
        <v>15</v>
      </c>
      <c r="N44" s="9">
        <f t="shared" si="43"/>
        <v>200</v>
      </c>
      <c r="O44" s="19">
        <f t="shared" si="36"/>
        <v>-963.57142857142867</v>
      </c>
      <c r="P44" s="10">
        <f t="shared" si="44"/>
        <v>663.57142857142867</v>
      </c>
      <c r="Q44" s="10">
        <f>IF($O44&gt;=0,0,IF(-$O44*Hoja3!C$9&gt;Hoja3!$C$6,Hoja3!$C$6,-$O44*Hoja3!$C$9))</f>
        <v>300</v>
      </c>
      <c r="R44" s="10">
        <f t="shared" si="45"/>
        <v>678.57142857142867</v>
      </c>
      <c r="S44" s="10">
        <f t="shared" si="46"/>
        <v>500</v>
      </c>
      <c r="T44" s="11">
        <f>R44*Hoja3!$B$10</f>
        <v>19387939.285714287</v>
      </c>
      <c r="U44" s="11">
        <f>S44*Hoja3!$B$10</f>
        <v>14285850</v>
      </c>
    </row>
    <row r="45" spans="1:22" ht="18.75" hidden="1" x14ac:dyDescent="0.25">
      <c r="A45" s="20">
        <f t="shared" ref="A45:B45" si="48">A37</f>
        <v>11.5</v>
      </c>
      <c r="B45" s="5">
        <f t="shared" si="48"/>
        <v>1232.1428571428571</v>
      </c>
      <c r="C45" s="9">
        <v>10</v>
      </c>
      <c r="D45" s="9">
        <f>Hoja3!C$5</f>
        <v>200</v>
      </c>
      <c r="E45" s="19">
        <f t="shared" si="31"/>
        <v>-1022.1428571428571</v>
      </c>
      <c r="F45" s="10">
        <f t="shared" si="40"/>
        <v>722.14285714285711</v>
      </c>
      <c r="G45" s="10">
        <f>IF($E45&gt;=0,0,IF(-$E45*Hoja3!C$8&gt;Hoja3!$C$6,Hoja3!$C$6,-$E45*Hoja3!$C$8))</f>
        <v>300</v>
      </c>
      <c r="H45" s="10">
        <f t="shared" si="41"/>
        <v>732.14285714285711</v>
      </c>
      <c r="I45" s="10">
        <f t="shared" si="42"/>
        <v>500</v>
      </c>
      <c r="J45" s="11">
        <f>H45*Hoja3!$B$10</f>
        <v>20918566.071428571</v>
      </c>
      <c r="K45" s="11">
        <f>I45*Hoja3!$B$10</f>
        <v>14285850</v>
      </c>
      <c r="L45" s="1"/>
      <c r="M45" s="9">
        <v>15</v>
      </c>
      <c r="N45" s="9">
        <f t="shared" si="43"/>
        <v>200</v>
      </c>
      <c r="O45" s="19">
        <f t="shared" si="36"/>
        <v>-1017.1428571428571</v>
      </c>
      <c r="P45" s="10">
        <f t="shared" si="44"/>
        <v>717.14285714285711</v>
      </c>
      <c r="Q45" s="10">
        <f>IF($O45&gt;=0,0,IF(-$O45*Hoja3!C$9&gt;Hoja3!$C$6,Hoja3!$C$6,-$O45*Hoja3!$C$9))</f>
        <v>300</v>
      </c>
      <c r="R45" s="10">
        <f t="shared" si="45"/>
        <v>732.14285714285711</v>
      </c>
      <c r="S45" s="10">
        <f t="shared" si="46"/>
        <v>500</v>
      </c>
      <c r="T45" s="11">
        <f>R45*Hoja3!$B$10</f>
        <v>20918566.071428571</v>
      </c>
      <c r="U45" s="11">
        <f>S45*Hoja3!$B$10</f>
        <v>14285850</v>
      </c>
    </row>
    <row r="46" spans="1:22" ht="18.75" hidden="1" x14ac:dyDescent="0.25">
      <c r="A46" s="20">
        <f t="shared" ref="A46:B46" si="49">A38</f>
        <v>12</v>
      </c>
      <c r="B46" s="5">
        <f t="shared" si="49"/>
        <v>1285.7142857142858</v>
      </c>
      <c r="C46" s="9">
        <v>10</v>
      </c>
      <c r="D46" s="9">
        <f>Hoja3!C$5</f>
        <v>200</v>
      </c>
      <c r="E46" s="19">
        <f t="shared" si="31"/>
        <v>-1075.7142857142858</v>
      </c>
      <c r="F46" s="10">
        <f t="shared" si="40"/>
        <v>775.71428571428578</v>
      </c>
      <c r="G46" s="10">
        <f>IF($E46&gt;=0,0,IF(-$E46*Hoja3!C$8&gt;Hoja3!$C$6,Hoja3!$C$6,-$E46*Hoja3!$C$8))</f>
        <v>300</v>
      </c>
      <c r="H46" s="10">
        <f t="shared" si="41"/>
        <v>785.71428571428578</v>
      </c>
      <c r="I46" s="10">
        <f t="shared" si="42"/>
        <v>500</v>
      </c>
      <c r="J46" s="11">
        <f>H46*Hoja3!$B$10</f>
        <v>22449192.857142858</v>
      </c>
      <c r="K46" s="11">
        <f>I46*Hoja3!$B$10</f>
        <v>14285850</v>
      </c>
      <c r="L46" s="1"/>
      <c r="M46" s="9">
        <v>15</v>
      </c>
      <c r="N46" s="9">
        <f t="shared" si="43"/>
        <v>200</v>
      </c>
      <c r="O46" s="19">
        <f t="shared" si="36"/>
        <v>-1070.7142857142858</v>
      </c>
      <c r="P46" s="10">
        <f t="shared" si="44"/>
        <v>770.71428571428578</v>
      </c>
      <c r="Q46" s="10">
        <f>IF($O46&gt;=0,0,IF(-$O46*Hoja3!C$9&gt;Hoja3!$C$6,Hoja3!$C$6,-$O46*Hoja3!$C$9))</f>
        <v>300</v>
      </c>
      <c r="R46" s="10">
        <f t="shared" si="45"/>
        <v>785.71428571428578</v>
      </c>
      <c r="S46" s="10">
        <f t="shared" si="46"/>
        <v>500</v>
      </c>
      <c r="T46" s="11">
        <f>R46*Hoja3!$B$10</f>
        <v>22449192.857142858</v>
      </c>
      <c r="U46" s="11">
        <f>S46*Hoja3!$B$10</f>
        <v>14285850</v>
      </c>
    </row>
  </sheetData>
  <sheetProtection algorithmName="SHA-512" hashValue="zYi+BS0vcdtsg5t8qK5t5YBnUlmUmPuZmVUmWYjENF5yv3DzRJIuPptjm4W9PAdx04tB/F8lsYTGc8rUZOSINQ==" saltValue="3IJDdYN4XcGFkia2F20CzQ==" spinCount="100000" sheet="1" objects="1" scenarios="1"/>
  <mergeCells count="12">
    <mergeCell ref="A5:U5"/>
    <mergeCell ref="R14:S14"/>
    <mergeCell ref="T14:U14"/>
    <mergeCell ref="B8:C8"/>
    <mergeCell ref="B9:C9"/>
    <mergeCell ref="C12:U12"/>
    <mergeCell ref="C13:K13"/>
    <mergeCell ref="M13:U13"/>
    <mergeCell ref="F14:G14"/>
    <mergeCell ref="H14:I14"/>
    <mergeCell ref="J14:K14"/>
    <mergeCell ref="P14:Q14"/>
  </mergeCells>
  <conditionalFormatting sqref="E16 E18 E20 E22 E24 E26 E28 E39:E46 O39:O46">
    <cfRule type="cellIs" dxfId="18" priority="49" operator="greaterThanOrEqual">
      <formula>0</formula>
    </cfRule>
    <cfRule type="cellIs" dxfId="17" priority="50" operator="lessThan">
      <formula>0</formula>
    </cfRule>
  </conditionalFormatting>
  <conditionalFormatting sqref="O18 O20 O22 O24 O26 O28">
    <cfRule type="cellIs" dxfId="16" priority="32" operator="greaterThanOrEqual">
      <formula>0</formula>
    </cfRule>
    <cfRule type="cellIs" dxfId="15" priority="33" operator="lessThan">
      <formula>0</formula>
    </cfRule>
  </conditionalFormatting>
  <conditionalFormatting sqref="E17 E19 E21 E23 E25 E27 E29">
    <cfRule type="cellIs" dxfId="14" priority="41" operator="greaterThanOrEqual">
      <formula>0</formula>
    </cfRule>
    <cfRule type="cellIs" dxfId="13" priority="42" operator="lessThan">
      <formula>0</formula>
    </cfRule>
  </conditionalFormatting>
  <conditionalFormatting sqref="O17 O19 O21 O23 O25 O27 O29">
    <cfRule type="cellIs" dxfId="12" priority="30" operator="greaterThanOrEqual">
      <formula>0</formula>
    </cfRule>
    <cfRule type="cellIs" dxfId="11" priority="31" operator="lessThan">
      <formula>0</formula>
    </cfRule>
  </conditionalFormatting>
  <conditionalFormatting sqref="E16:E29 E39:E46 O39:O46">
    <cfRule type="cellIs" dxfId="10" priority="34" operator="greaterThanOrEqual">
      <formula>0</formula>
    </cfRule>
  </conditionalFormatting>
  <conditionalFormatting sqref="O17:O29">
    <cfRule type="cellIs" dxfId="9" priority="29" operator="greaterThanOrEqual">
      <formula>0</formula>
    </cfRule>
  </conditionalFormatting>
  <conditionalFormatting sqref="O16">
    <cfRule type="cellIs" dxfId="8" priority="17" operator="greaterThanOrEqual">
      <formula>0</formula>
    </cfRule>
    <cfRule type="cellIs" dxfId="7" priority="18" operator="lessThan">
      <formula>0</formula>
    </cfRule>
  </conditionalFormatting>
  <conditionalFormatting sqref="O16">
    <cfRule type="cellIs" dxfId="6" priority="16" operator="greaterThanOrEqual">
      <formula>0</formula>
    </cfRule>
  </conditionalFormatting>
  <conditionalFormatting sqref="E30:E38">
    <cfRule type="cellIs" dxfId="5" priority="5" operator="greaterThanOrEqual">
      <formula>0</formula>
    </cfRule>
    <cfRule type="cellIs" dxfId="4" priority="6" operator="lessThan">
      <formula>0</formula>
    </cfRule>
  </conditionalFormatting>
  <conditionalFormatting sqref="O30:O38">
    <cfRule type="cellIs" dxfId="3" priority="2" operator="greaterThanOrEqual">
      <formula>0</formula>
    </cfRule>
    <cfRule type="cellIs" dxfId="2" priority="3" operator="lessThan">
      <formula>0</formula>
    </cfRule>
  </conditionalFormatting>
  <conditionalFormatting sqref="E30:E38">
    <cfRule type="cellIs" dxfId="1" priority="4" operator="greaterThanOrEqual">
      <formula>0</formula>
    </cfRule>
  </conditionalFormatting>
  <conditionalFormatting sqref="O30:O38">
    <cfRule type="cellIs" dxfId="0" priority="1" operator="greaterThanOrEqual">
      <formula>0</formula>
    </cfRule>
  </conditionalFormatting>
  <pageMargins left="0.25" right="0.25" top="0.75" bottom="0.75" header="0.3" footer="0.3"/>
  <pageSetup paperSiz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9" sqref="B9"/>
    </sheetView>
  </sheetViews>
  <sheetFormatPr baseColWidth="10" defaultRowHeight="15" x14ac:dyDescent="0.25"/>
  <cols>
    <col min="1" max="1" width="36.42578125" bestFit="1" customWidth="1"/>
  </cols>
  <sheetData>
    <row r="1" spans="1:3" ht="18.75" x14ac:dyDescent="0.25">
      <c r="A1" s="6" t="s">
        <v>3</v>
      </c>
      <c r="B1" s="35">
        <f>'Serie subsidio y ahorro'!B9/10000</f>
        <v>0.75</v>
      </c>
      <c r="C1" s="35"/>
    </row>
    <row r="2" spans="1:3" ht="18.75" x14ac:dyDescent="0.25">
      <c r="A2" s="6" t="s">
        <v>1</v>
      </c>
      <c r="B2" s="37">
        <f>'Serie subsidio y ahorro'!B8/B1</f>
        <v>93.333333333333329</v>
      </c>
      <c r="C2" s="37"/>
    </row>
    <row r="3" spans="1:3" ht="18.75" x14ac:dyDescent="0.25">
      <c r="A3" s="6"/>
      <c r="B3" s="7"/>
      <c r="C3" s="7"/>
    </row>
    <row r="4" spans="1:3" ht="18.75" x14ac:dyDescent="0.25">
      <c r="A4" s="6"/>
      <c r="B4" s="8" t="s">
        <v>29</v>
      </c>
      <c r="C4" s="8" t="s">
        <v>30</v>
      </c>
    </row>
    <row r="5" spans="1:3" ht="18.75" x14ac:dyDescent="0.25">
      <c r="A5" s="6" t="s">
        <v>14</v>
      </c>
      <c r="B5" s="7">
        <v>250</v>
      </c>
      <c r="C5" s="7">
        <v>200</v>
      </c>
    </row>
    <row r="6" spans="1:3" ht="18.75" x14ac:dyDescent="0.25">
      <c r="A6" s="6" t="s">
        <v>21</v>
      </c>
      <c r="B6" s="7">
        <v>350</v>
      </c>
      <c r="C6" s="7">
        <v>300</v>
      </c>
    </row>
    <row r="7" spans="1:3" ht="18.75" x14ac:dyDescent="0.25">
      <c r="A7" s="6" t="s">
        <v>22</v>
      </c>
      <c r="B7" s="7"/>
      <c r="C7" s="7"/>
    </row>
    <row r="8" spans="1:3" ht="18.75" x14ac:dyDescent="0.25">
      <c r="A8" s="12" t="s">
        <v>17</v>
      </c>
      <c r="B8" s="23">
        <v>0.8</v>
      </c>
      <c r="C8" s="23">
        <v>0.75</v>
      </c>
    </row>
    <row r="9" spans="1:3" ht="18.75" x14ac:dyDescent="0.25">
      <c r="A9" s="12" t="s">
        <v>16</v>
      </c>
      <c r="B9" s="23">
        <v>0.75</v>
      </c>
      <c r="C9" s="23">
        <v>0.7</v>
      </c>
    </row>
    <row r="10" spans="1:3" ht="18.75" x14ac:dyDescent="0.25">
      <c r="A10" s="6" t="s">
        <v>19</v>
      </c>
      <c r="B10" s="36">
        <v>28571.7</v>
      </c>
      <c r="C10" s="36"/>
    </row>
  </sheetData>
  <mergeCells count="3">
    <mergeCell ref="B1:C1"/>
    <mergeCell ref="B10:C10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Serie subsidio y ahorro</vt:lpstr>
      <vt:lpstr>Hoja3</vt:lpstr>
      <vt:lpstr>'Serie subsidio y ahorro'!Área_de_impresión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Araya Salazar</dc:creator>
  <cp:lastModifiedBy>José Von Bischoffshausen</cp:lastModifiedBy>
  <cp:lastPrinted>2020-03-20T19:37:45Z</cp:lastPrinted>
  <dcterms:created xsi:type="dcterms:W3CDTF">2018-06-14T22:15:12Z</dcterms:created>
  <dcterms:modified xsi:type="dcterms:W3CDTF">2020-08-24T21:31:21Z</dcterms:modified>
</cp:coreProperties>
</file>